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S:\PLO\ISM\Dominique Squadrito\1. PDC\COLLAUDI DDTT NEGOZIATA\"/>
    </mc:Choice>
  </mc:AlternateContent>
  <xr:revisionPtr revIDLastSave="0" documentId="13_ncr:1_{67F85DD1-0EE2-4D24-9BD6-B202B07E4F9D}" xr6:coauthVersionLast="46" xr6:coauthVersionMax="46" xr10:uidLastSave="{00000000-0000-0000-0000-000000000000}"/>
  <bookViews>
    <workbookView xWindow="-110" yWindow="-110" windowWidth="19420" windowHeight="10420" activeTab="1" xr2:uid="{00000000-000D-0000-FFFF-FFFF00000000}"/>
  </bookViews>
  <sheets>
    <sheet name="CTA" sheetId="2" r:id="rId1"/>
    <sheet name="CS" sheetId="6" r:id="rId2"/>
    <sheet name="Riepilogo" sheetId="8" r:id="rId3"/>
    <sheet name="Tabella-Z1" sheetId="4" r:id="rId4"/>
  </sheets>
  <definedNames>
    <definedName name="_xlnm._FilterDatabase" localSheetId="1" hidden="1">CS!$A$1:$Q$27</definedName>
    <definedName name="_xlnm._FilterDatabase" localSheetId="0" hidden="1">CTA!$A$1:$S$43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5" i="4" l="1"/>
  <c r="J65" i="4"/>
  <c r="K64" i="4"/>
  <c r="J64" i="4"/>
  <c r="K63" i="4"/>
  <c r="J63" i="4"/>
  <c r="K62" i="4"/>
  <c r="J62" i="4"/>
  <c r="K61" i="4"/>
  <c r="J61" i="4"/>
  <c r="K60" i="4"/>
  <c r="J60" i="4"/>
  <c r="K59" i="4"/>
  <c r="J59" i="4"/>
  <c r="K58" i="4"/>
  <c r="J58" i="4"/>
  <c r="K57" i="4"/>
  <c r="J57" i="4"/>
  <c r="K56" i="4"/>
  <c r="J56" i="4"/>
  <c r="K55" i="4"/>
  <c r="J55" i="4"/>
  <c r="K54" i="4"/>
  <c r="J54" i="4"/>
  <c r="K53" i="4"/>
  <c r="J53" i="4"/>
  <c r="K52" i="4"/>
  <c r="J52" i="4"/>
  <c r="K51" i="4"/>
  <c r="J51" i="4"/>
  <c r="K50" i="4"/>
  <c r="J50" i="4"/>
  <c r="K49" i="4"/>
  <c r="J49" i="4"/>
  <c r="K48" i="4"/>
  <c r="J48" i="4"/>
  <c r="K47" i="4"/>
  <c r="J47" i="4"/>
  <c r="K46" i="4"/>
  <c r="J46" i="4"/>
  <c r="K45" i="4"/>
  <c r="J45" i="4"/>
  <c r="K44" i="4"/>
  <c r="J44" i="4"/>
  <c r="K43" i="4"/>
  <c r="J43" i="4"/>
  <c r="K42" i="4"/>
  <c r="J42" i="4"/>
  <c r="K41" i="4"/>
  <c r="J41" i="4"/>
  <c r="K40" i="4"/>
  <c r="J40" i="4"/>
  <c r="K39" i="4"/>
  <c r="J39" i="4"/>
  <c r="K38" i="4"/>
  <c r="J38" i="4"/>
  <c r="K37" i="4"/>
  <c r="J37" i="4"/>
  <c r="K36" i="4"/>
  <c r="J36" i="4"/>
  <c r="K35" i="4"/>
  <c r="J35" i="4"/>
  <c r="K34" i="4"/>
  <c r="J34" i="4"/>
  <c r="K33" i="4"/>
  <c r="J33" i="4"/>
  <c r="K32" i="4"/>
  <c r="J32" i="4"/>
  <c r="K31" i="4"/>
  <c r="J31" i="4"/>
  <c r="K30" i="4"/>
  <c r="J30" i="4"/>
  <c r="K29" i="4"/>
  <c r="J29" i="4"/>
  <c r="K28" i="4"/>
  <c r="J28" i="4"/>
  <c r="K27" i="4"/>
  <c r="J27" i="4"/>
  <c r="K26" i="4"/>
  <c r="J26" i="4"/>
  <c r="K25" i="4"/>
  <c r="J25" i="4"/>
  <c r="K24" i="4"/>
  <c r="J24" i="4"/>
  <c r="K23" i="4"/>
  <c r="J23" i="4"/>
  <c r="K22" i="4"/>
  <c r="J22" i="4"/>
  <c r="K21" i="4"/>
  <c r="J21" i="4"/>
  <c r="K20" i="4"/>
  <c r="J20" i="4"/>
  <c r="K19" i="4"/>
  <c r="J19" i="4"/>
  <c r="K18" i="4"/>
  <c r="J18" i="4"/>
  <c r="K17" i="4"/>
  <c r="J17" i="4"/>
  <c r="K16" i="4"/>
  <c r="J16" i="4"/>
  <c r="K15" i="4"/>
  <c r="J15" i="4"/>
  <c r="K14" i="4"/>
  <c r="J14" i="4"/>
  <c r="K13" i="4"/>
  <c r="J13" i="4"/>
  <c r="K12" i="4"/>
  <c r="J12" i="4"/>
  <c r="K11" i="4"/>
  <c r="J11" i="4"/>
  <c r="K10" i="4"/>
  <c r="J10" i="4"/>
  <c r="K9" i="4"/>
  <c r="J9" i="4"/>
  <c r="K8" i="4"/>
  <c r="J8" i="4"/>
  <c r="K7" i="4"/>
  <c r="J7" i="4"/>
  <c r="K6" i="4"/>
  <c r="J6" i="4"/>
  <c r="K5" i="4"/>
  <c r="J5" i="4"/>
  <c r="K4" i="4"/>
  <c r="J4" i="4"/>
</calcChain>
</file>

<file path=xl/sharedStrings.xml><?xml version="1.0" encoding="utf-8"?>
<sst xmlns="http://schemas.openxmlformats.org/spreadsheetml/2006/main" count="767" uniqueCount="275">
  <si>
    <t>G</t>
  </si>
  <si>
    <t>Q</t>
  </si>
  <si>
    <t>P</t>
  </si>
  <si>
    <t>Spese e oneri %</t>
  </si>
  <si>
    <t>Spese e oneri €
(S)</t>
  </si>
  <si>
    <t>Lotto</t>
  </si>
  <si>
    <t>Lotto 1</t>
  </si>
  <si>
    <t>Lotto 2</t>
  </si>
  <si>
    <t>Lotto 3</t>
  </si>
  <si>
    <t>S.01</t>
  </si>
  <si>
    <t>S.02</t>
  </si>
  <si>
    <t>S.03</t>
  </si>
  <si>
    <t>V.03</t>
  </si>
  <si>
    <t>Ponti e viadotti;
Barriere di sicurezza</t>
  </si>
  <si>
    <t>Corrispettivo netto
(CP)</t>
  </si>
  <si>
    <t>S.04</t>
  </si>
  <si>
    <t>S.05</t>
  </si>
  <si>
    <t>D.04</t>
  </si>
  <si>
    <t>D.02</t>
  </si>
  <si>
    <t>IA.04</t>
  </si>
  <si>
    <t>Lotto 4</t>
  </si>
  <si>
    <t>Lotto 5</t>
  </si>
  <si>
    <t>Lotto 6</t>
  </si>
  <si>
    <t>Lotto 7</t>
  </si>
  <si>
    <t>Lotto 8</t>
  </si>
  <si>
    <t>Lotto 9</t>
  </si>
  <si>
    <t>V.02</t>
  </si>
  <si>
    <t>Descrizione Opere</t>
  </si>
  <si>
    <t>ID opere</t>
  </si>
  <si>
    <t>Prestazione progettazione</t>
  </si>
  <si>
    <t>Corrispondenza L. 143/49</t>
  </si>
  <si>
    <t>TAVOLA Z-1 “CATEGORIE DELLE OPERE - PARAMETRO DEL GRADO DI COMPLESSITA’ – CLASSIFICAZIONE DEI SERVIZI E CORRISPONDENZE”</t>
  </si>
  <si>
    <r>
      <rPr>
        <b/>
        <sz val="8"/>
        <rFont val="Arial"/>
        <family val="2"/>
      </rPr>
      <t>CATEGORIA</t>
    </r>
  </si>
  <si>
    <r>
      <rPr>
        <b/>
        <sz val="8"/>
        <rFont val="Arial"/>
        <family val="2"/>
      </rPr>
      <t>DESTINAZIONE FUNZIONALE</t>
    </r>
  </si>
  <si>
    <r>
      <rPr>
        <b/>
        <sz val="8"/>
        <rFont val="Arial"/>
        <family val="2"/>
      </rPr>
      <t>ID.
Opere</t>
    </r>
  </si>
  <si>
    <t>Corrispondenze</t>
  </si>
  <si>
    <t>IDENTIFICAZIONE DELLE OPERE</t>
  </si>
  <si>
    <r>
      <rPr>
        <b/>
        <sz val="8"/>
        <rFont val="Arial"/>
        <family val="2"/>
      </rPr>
      <t>Gradi
di complessità</t>
    </r>
  </si>
  <si>
    <r>
      <rPr>
        <b/>
        <sz val="8"/>
        <rFont val="Arial"/>
        <family val="2"/>
      </rPr>
      <t>l.143/49
Classi e categorie</t>
    </r>
  </si>
  <si>
    <t>DM 18/11/1971</t>
  </si>
  <si>
    <t>DM 232/1991</t>
  </si>
  <si>
    <t>EDILIZIA</t>
  </si>
  <si>
    <t>Insediamenti Produttivi Agricoltura-Industria- Artigianato</t>
  </si>
  <si>
    <t>E.01</t>
  </si>
  <si>
    <t>I/a I/b</t>
  </si>
  <si>
    <t>I/b</t>
  </si>
  <si>
    <r>
      <rPr>
        <sz val="6"/>
        <rFont val="Arial"/>
        <family val="2"/>
      </rPr>
      <t>Edifici rurali per l'attività agricola con corredi tecnici di tipo semplice (quali tettoie, depositi e ricoveri) - Edifici industriali o artigianali di importanza costruttiva corrente con corredi tecnici di base.</t>
    </r>
  </si>
  <si>
    <t>E.02</t>
  </si>
  <si>
    <t>I/c</t>
  </si>
  <si>
    <r>
      <rPr>
        <sz val="6"/>
        <rFont val="Arial"/>
        <family val="2"/>
      </rPr>
      <t>Edifici rurali per l'attività agricola con corredi tecnici di tipo complesso - Edifici industriali o artigianali con organizzazione e corredi tecnici di tipo complesso.</t>
    </r>
  </si>
  <si>
    <t>Industria Alberghiera, Turismo e Commercio e Servizi per la Mobilità</t>
  </si>
  <si>
    <t>E.03</t>
  </si>
  <si>
    <r>
      <rPr>
        <sz val="6"/>
        <rFont val="Arial"/>
        <family val="2"/>
      </rPr>
      <t>Ostelli, Pensioni, Case albergo – Ristoranti - Motel e stazioni di servizio - negozi - mercati coperti di tipo semplice</t>
    </r>
  </si>
  <si>
    <t>E.04</t>
  </si>
  <si>
    <t>I/d</t>
  </si>
  <si>
    <r>
      <rPr>
        <sz val="6"/>
        <rFont val="Arial"/>
        <family val="2"/>
      </rPr>
      <t>Alberghi, Villaggi turistici - Mercati e Centri commerciali complessi</t>
    </r>
  </si>
  <si>
    <t>Residenza</t>
  </si>
  <si>
    <t>E.05</t>
  </si>
  <si>
    <r>
      <rPr>
        <sz val="6"/>
        <rFont val="Arial"/>
        <family val="2"/>
      </rPr>
      <t>Edifici, pertinenze, autorimesse semplici, senza particolari esigenze tecniche. Edifici provvisori di modesta importanza</t>
    </r>
  </si>
  <si>
    <t>E.06</t>
  </si>
  <si>
    <r>
      <rPr>
        <sz val="6"/>
        <rFont val="Arial"/>
        <family val="2"/>
      </rPr>
      <t>Edilizia residenziale privata e pubblica di tipo corrente con costi di costruzione nella media di mercato e con tipologie standardizzate.</t>
    </r>
  </si>
  <si>
    <t>E.07</t>
  </si>
  <si>
    <r>
      <rPr>
        <sz val="6"/>
        <rFont val="Arial"/>
        <family val="2"/>
      </rPr>
      <t>Edifici residenziali di tipo pregiato con costi di costruzione eccedenti la media di mercato e con tipologie diversificate.</t>
    </r>
  </si>
  <si>
    <t>Sanità, Istruzione, Ricerca</t>
  </si>
  <si>
    <t>E.08</t>
  </si>
  <si>
    <r>
      <rPr>
        <sz val="6"/>
        <rFont val="Arial"/>
        <family val="2"/>
      </rPr>
      <t>Sede Azienda Sanitaria, Distretto sanitario, Ambulatori di base. Asilo Nido, Scuola Materna, Scuola elementare, Scuole secondarie di primo grado fino a 24 classi, Scuole secondarie di secondo grado fino a 25 classi</t>
    </r>
  </si>
  <si>
    <t>E.09</t>
  </si>
  <si>
    <r>
      <rPr>
        <sz val="6"/>
        <rFont val="Arial"/>
        <family val="2"/>
      </rPr>
      <t>Scuole secondarie di primo grado oltre 24 classi-Istituti scolastici superiori oltre 25 classi- Case di cura</t>
    </r>
  </si>
  <si>
    <t>E.10</t>
  </si>
  <si>
    <r>
      <rPr>
        <sz val="6"/>
        <rFont val="Arial"/>
        <family val="2"/>
      </rPr>
      <t>Poliambulatori, Ospedali, Istituti di ricerca, Centri di riabilitazione, Poli scolastici, Università, Accademie, Istituti di ricerca universitaria</t>
    </r>
  </si>
  <si>
    <t>Cultura, Vita Sociale, Sport, Culto</t>
  </si>
  <si>
    <t>E.11</t>
  </si>
  <si>
    <r>
      <rPr>
        <sz val="6"/>
        <rFont val="Arial"/>
        <family val="2"/>
      </rPr>
      <t>Padiglioni provvisori per esposizioni - Costruzioni relative ad opere cimiteriali di tipo normale (colombari, ossari, loculari, edicole funerarie con caratteristiche costruttive semplici), Case parrocchiali, Oratori - Stabilimenti balneari - Aree ed attrezzature per lo sport all'aperto, Campo sportivo e servizi annessi, di tipo semplice</t>
    </r>
  </si>
  <si>
    <t>E.12</t>
  </si>
  <si>
    <r>
      <rPr>
        <sz val="6"/>
        <rFont val="Arial"/>
        <family val="2"/>
      </rPr>
      <t>Aree ed attrezzature per lo sport all'aperto, Campo sportivo e servizi annessi, di tipo complesso- Palestre e piscine coperte</t>
    </r>
  </si>
  <si>
    <t>E.13</t>
  </si>
  <si>
    <r>
      <rPr>
        <sz val="6"/>
        <rFont val="Arial"/>
        <family val="2"/>
      </rPr>
      <t>Biblioteca, Cinema, Teatro, Pinacoteca, Centro Culturale, Sede congressuale, Auditorium, Museo, Galleria d'arte, Discoteca, Studio radiofonico o televisivo o di produzione cinematografica - Opere cimiteriali di tipo monumentale, Monumenti commemorativi, Palasport, Stadio, Chiese</t>
    </r>
  </si>
  <si>
    <t>Sedi amministrative, giudiziarie, delle forze dell'ordine</t>
  </si>
  <si>
    <t>E.14</t>
  </si>
  <si>
    <r>
      <rPr>
        <sz val="6"/>
        <rFont val="Arial"/>
        <family val="2"/>
      </rPr>
      <t>Edifici provvisori di modesta importanza a servizio di caserme</t>
    </r>
  </si>
  <si>
    <t>E.15</t>
  </si>
  <si>
    <r>
      <rPr>
        <sz val="6"/>
        <rFont val="Arial"/>
        <family val="2"/>
      </rPr>
      <t>Caserme con corredi tecnici di importanza corrente</t>
    </r>
  </si>
  <si>
    <t>E.16</t>
  </si>
  <si>
    <r>
      <rPr>
        <sz val="6"/>
        <rFont val="Arial"/>
        <family val="2"/>
      </rPr>
      <t>Sedi ed Uffici di Società ed Enti, Sedi ed Uffici comunali, Sedi ed Uffici provinciali, Sedi ed Uffici regionali, Sedi ed Uffici ministeriali, Pretura, Tribunale, Palazzo di giustizia, Penitenziari, Caserme con corredi tecnici di importanza maggiore, Questura</t>
    </r>
  </si>
  <si>
    <t>Arredi, Forniture, Aree esterne pertinenziali allestite</t>
  </si>
  <si>
    <t>E.17</t>
  </si>
  <si>
    <r>
      <rPr>
        <sz val="6"/>
        <rFont val="Arial"/>
        <family val="2"/>
      </rPr>
      <t>Verde  ed opere di arredo urbano improntate a grande semplicità, pertinenziali agli edifici ed alla viabilità, Campeggi e simili</t>
    </r>
  </si>
  <si>
    <t>E.18</t>
  </si>
  <si>
    <r>
      <rPr>
        <sz val="6"/>
        <rFont val="Arial"/>
        <family val="2"/>
      </rPr>
      <t>Arredamenti con elementi acquistati dal mercato, Giardini, Parchi gioco, Piazze e spazi pubblici all’aperto</t>
    </r>
  </si>
  <si>
    <t>E.19</t>
  </si>
  <si>
    <r>
      <rPr>
        <sz val="6"/>
        <rFont val="Arial"/>
        <family val="2"/>
      </rPr>
      <t>Arredamenti con elementi singolari, Parchi urbani, Parchi ludici attrezzati, Giardini e piazze storiche, Opere di riqualificazione paesaggistica e ambientale di aree urbane.</t>
    </r>
  </si>
  <si>
    <t>Edifici e manufatti esistenti</t>
  </si>
  <si>
    <t>E.20</t>
  </si>
  <si>
    <r>
      <rPr>
        <sz val="6"/>
        <rFont val="Arial"/>
        <family val="2"/>
      </rPr>
      <t>Interventi di manutenzione straordinaria, ristrutturazione, riqualificazione, su edifici e manufatti esistenti</t>
    </r>
  </si>
  <si>
    <t>E.21</t>
  </si>
  <si>
    <t>Interventi di manutenzione straordinaria, restauro, ristrutturazione, riqualificazione, su edifici e manufatti di interesse storico artistico non soggetti</t>
  </si>
  <si>
    <t>E.22</t>
  </si>
  <si>
    <t>I/e</t>
  </si>
  <si>
    <r>
      <rPr>
        <sz val="6"/>
        <rFont val="Arial"/>
        <family val="2"/>
      </rPr>
      <t>Interventi di manutenzione, restauro, risanamento conservativo, riqualificazione, su edifici e manufatti di interesse storico artistico soggetti</t>
    </r>
  </si>
  <si>
    <t>STRUTTURE</t>
  </si>
  <si>
    <t>Strutture, Opere infrastrutturali puntuali, non soggette ad azioni sismiche, ai sensi delle Norme Tecniche per le Costruzioni</t>
  </si>
  <si>
    <t>I/f</t>
  </si>
  <si>
    <r>
      <rPr>
        <sz val="6"/>
        <rFont val="Arial"/>
        <family val="2"/>
      </rPr>
      <t>Strutture o parti di strutture in cemento armato, non soggette ad azioni sismiche - riparazione o intervento locale - Verifiche strutturali  relative - Ponteggi, centinature e strutture provvisionali di durata inferiore a due anni</t>
    </r>
  </si>
  <si>
    <t>IX/a</t>
  </si>
  <si>
    <t>III</t>
  </si>
  <si>
    <t>Strutture o parti di strutture in muratura, legno, metallo, non soggette ad azioni sismiche - riparazione o intervento locale - Verifiche strutturali relative.</t>
  </si>
  <si>
    <t>Strutture, Opere infrastrutturali puntuali</t>
  </si>
  <si>
    <t>I/g</t>
  </si>
  <si>
    <r>
      <rPr>
        <sz val="6"/>
        <rFont val="Arial"/>
        <family val="2"/>
      </rPr>
      <t>Strutture o parti di strutture in cemento armato - Verifiche strutturali relative - Ponteggi, centinature e strutture provvisionali di durata superiore a due anni.</t>
    </r>
  </si>
  <si>
    <t>IX/b</t>
  </si>
  <si>
    <r>
      <rPr>
        <sz val="6"/>
        <rFont val="Arial"/>
        <family val="2"/>
      </rPr>
      <t>Strutture o parti di strutture in  muratura, legno, metallo - Verifiche strutturali relative - Consolidamento delle opere di fondazione di manufatti dissestati - Ponti,  Paratie e tiranti, Consolidamento di pendii e di fronti rocciosi ed opere connesse, di tipo corrente -  Verifiche strutturali relative.</t>
    </r>
  </si>
  <si>
    <t>Strutture speciali</t>
  </si>
  <si>
    <t>IX/b IX/c</t>
  </si>
  <si>
    <r>
      <rPr>
        <sz val="6"/>
        <rFont val="Arial"/>
        <family val="2"/>
      </rPr>
      <t>Dighe, Conche, Elevatori, Opere di ritenuta  e di difesa, rilevati, colmate. Gallerie, Opere sotterranee e subacquee, Fondazioni speciali.</t>
    </r>
  </si>
  <si>
    <t>S.06</t>
  </si>
  <si>
    <t>I/g IX/c</t>
  </si>
  <si>
    <t>Opere strutturali di notevole importanza costruttiva e richiedenti calcolazioni particolari - Verifiche strutturali relative - Strutture con metodologie normative che richiedono modellazione particolare: edifici alti con necessità di valutazioni di secondo ordine.</t>
  </si>
  <si>
    <t>IMPIANTI (1)</t>
  </si>
  <si>
    <t>Impianti meccanici a fluido a servizio delle costruzioni</t>
  </si>
  <si>
    <t>IA.01</t>
  </si>
  <si>
    <t>III/a</t>
  </si>
  <si>
    <r>
      <rPr>
        <sz val="8"/>
        <rFont val="Arial"/>
        <family val="2"/>
      </rPr>
      <t>I/b</t>
    </r>
    <r>
      <rPr>
        <vertAlign val="superscript"/>
        <sz val="8"/>
        <rFont val="Arial"/>
        <family val="2"/>
      </rPr>
      <t>1</t>
    </r>
  </si>
  <si>
    <r>
      <rPr>
        <sz val="6"/>
        <rFont val="Arial"/>
        <family val="2"/>
      </rPr>
      <t>Impianti  per l'approvvigionamento, la preparazione e la distribuzione di acqua nell'interno di edifici o per scopi industriali - Impianti sanitari - Impianti di fognatura domestica od industriale ed opere relative al trattamento delle acque di rifiuto - Reti di distribuzione di combustibili liquidi o gassosi - Impianti per la distribuzione dell’aria compressa del vuoto e di gas medicali - Impianti e reti antincendio</t>
    </r>
  </si>
  <si>
    <t>A</t>
  </si>
  <si>
    <t>IA.02</t>
  </si>
  <si>
    <t>III/b</t>
  </si>
  <si>
    <r>
      <rPr>
        <sz val="6"/>
        <rFont val="Arial"/>
        <family val="2"/>
      </rPr>
      <t>Impianti di riscaldamento - Impianto di raffrescamento, climatizzazione, trattamento dell’aria - Impianti meccanici di distribuzione fluidi - Impianto solare termico</t>
    </r>
  </si>
  <si>
    <t>Impianti elettrici e speciali a servizio delle costruzioni - Singole apparecchiature per laboratori e impianti pilota</t>
  </si>
  <si>
    <t>IA.03</t>
  </si>
  <si>
    <t>III/c</t>
  </si>
  <si>
    <r>
      <rPr>
        <sz val="6"/>
        <rFont val="Arial"/>
        <family val="2"/>
      </rPr>
      <t>Impianti elettrici in genere, impianti di illuminazione, telefonici, di rivelazione incendi, fotovoltaici, a corredo di edifici e costruzioni di importanza corrente - singole apparecchiature per laboratori e impianti pilota di tipo semplice</t>
    </r>
  </si>
  <si>
    <r>
      <rPr>
        <sz val="6"/>
        <rFont val="Arial"/>
        <family val="2"/>
      </rPr>
      <t>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t>
    </r>
  </si>
  <si>
    <t>Impianti industriali - Impianti pilota e impianti di depurazione con ridotte problematiche tecniche - Discariche inerti</t>
  </si>
  <si>
    <t>IB.04</t>
  </si>
  <si>
    <t>II/a</t>
  </si>
  <si>
    <r>
      <rPr>
        <sz val="6"/>
        <rFont val="Arial"/>
        <family val="2"/>
      </rPr>
      <t>Depositi e discariche senza trattamento dei rifiuti.</t>
    </r>
  </si>
  <si>
    <t>B</t>
  </si>
  <si>
    <t>IB.05</t>
  </si>
  <si>
    <t>II/b</t>
  </si>
  <si>
    <r>
      <rPr>
        <sz val="6"/>
        <rFont val="Arial"/>
        <family val="2"/>
      </rPr>
      <t>Impianti per le industrie molitorie, cartarie, alimentari, delle fibre tessili naturali, del legno, del cuoio e simili.</t>
    </r>
  </si>
  <si>
    <t>Impianti industriali – Impianti pilota e impianti di depurazione complessi -Discariche con trattamenti e termovalorizzatori</t>
  </si>
  <si>
    <t>IB.06</t>
  </si>
  <si>
    <r>
      <rPr>
        <sz val="8"/>
        <rFont val="Arial"/>
        <family val="2"/>
      </rPr>
      <t>I/b</t>
    </r>
  </si>
  <si>
    <r>
      <rPr>
        <sz val="6"/>
        <rFont val="Arial"/>
        <family val="2"/>
      </rPr>
      <t>Impianti della industria chimica inorganica - Impianti della preparazione e distillazione dei combustibili - Impianti siderurgici - Officine meccaniche e laboratori - Cantieri navali - Fabbriche di cemento, calce, laterizi, vetrerie e ceramiche - Impianti per le industrie della fermentazione, chimico-alimentari e tintorie - Impianti termovalorizzatori e impianti di trattamento dei rifiuti - Impianti della industria chimica organica - Impianti della piccola industria chimica speciale - Impianti di metallurgia (esclusi quelli relativi al ferro) - Impianti per la preparazione ed il trattamento dei minerali per la sistemazione e coltivazione delle cave e miniere.</t>
    </r>
  </si>
  <si>
    <t>IB.07</t>
  </si>
  <si>
    <t>II/c</t>
  </si>
  <si>
    <r>
      <rPr>
        <sz val="6"/>
        <rFont val="Arial"/>
        <family val="2"/>
      </rPr>
      <t>Gli impianti precedentemente esposti quando siano di complessità particolarmente rilevante o comportanti rischi e problematiche ambientali molto rilevanti</t>
    </r>
  </si>
  <si>
    <t>Opere elettriche per reti di trasmissione e distribuzione energia e segnali – Laboratori con ridotte problematiche tecniche</t>
  </si>
  <si>
    <t>IB.08</t>
  </si>
  <si>
    <t>IV/c</t>
  </si>
  <si>
    <r>
      <rPr>
        <sz val="6"/>
        <rFont val="Arial"/>
        <family val="2"/>
      </rPr>
      <t>Impianti di linee e reti per trasmissioni e distribuzione di energia elettrica, telegrafia, telefonia.</t>
    </r>
  </si>
  <si>
    <t>IB.09</t>
  </si>
  <si>
    <t>IV/b</t>
  </si>
  <si>
    <r>
      <rPr>
        <sz val="6"/>
        <rFont val="Arial"/>
        <family val="2"/>
      </rPr>
      <t>Centrali idroelettriche ordinarie - Stazioni di trasformazioni e di conversione impianti di trazione elettrica</t>
    </r>
  </si>
  <si>
    <t>IB.10</t>
  </si>
  <si>
    <t>IV/a</t>
  </si>
  <si>
    <r>
      <rPr>
        <sz val="6"/>
        <rFont val="Arial"/>
        <family val="2"/>
      </rPr>
      <t>Impianti termoelettrici-Impianti dell'elettrochimica - Impianti della elettrometallurgia - Laboratori con ridotte problematiche tecniche</t>
    </r>
  </si>
  <si>
    <t>Impianti per la produzione di energia– Laboratori complessi</t>
  </si>
  <si>
    <t>IB.11</t>
  </si>
  <si>
    <r>
      <rPr>
        <sz val="6"/>
        <rFont val="Arial"/>
        <family val="2"/>
      </rPr>
      <t>Campi fotovoltaici - Parchi eolici</t>
    </r>
  </si>
  <si>
    <t>IB.12</t>
  </si>
  <si>
    <r>
      <rPr>
        <sz val="6"/>
        <rFont val="Arial"/>
        <family val="2"/>
      </rPr>
      <t>Micro Centrali idroelettriche-Impianti termoelettrici-Impianti della elettrometallurgia di tipo complesso</t>
    </r>
  </si>
  <si>
    <t>(1) Per quanto riguarda gli impianti a servizio dei manufatti edilizi e/o industriali, il loro importo va sommato a quello delle opere edili</t>
  </si>
  <si>
    <t>INFRASTRUTTURE 
PER LA MOBILITA’</t>
  </si>
  <si>
    <t>Manutenzione</t>
  </si>
  <si>
    <t>V.01</t>
  </si>
  <si>
    <t>VI/a</t>
  </si>
  <si>
    <r>
      <rPr>
        <sz val="6"/>
        <rFont val="Arial"/>
        <family val="2"/>
      </rPr>
      <t>Interventi di manutenzione su viabilità ordinaria</t>
    </r>
  </si>
  <si>
    <t>Viabilità ordinaria</t>
  </si>
  <si>
    <r>
      <rPr>
        <sz val="6"/>
        <rFont val="Arial"/>
        <family val="2"/>
      </rPr>
      <t>Strade, linee tramviarie, ferrovie, strade ferrate, di tipo ordinario, escluse le opere d'arte da compensarsi a parte - Piste ciclabili</t>
    </r>
  </si>
  <si>
    <t>Viabilità speciale</t>
  </si>
  <si>
    <t>VI/b</t>
  </si>
  <si>
    <r>
      <rPr>
        <sz val="6"/>
        <rFont val="Arial"/>
        <family val="2"/>
      </rPr>
      <t>Strade, linee tramviarie, ferrovie, strade ferrate, con particolari difficoltà di studio, escluse le opere d'arte e le stazioni, da compensarsi a parte. - Impianti teleferici e funicolari - Piste aeroportuali e simili.</t>
    </r>
  </si>
  <si>
    <t>IDRAULICA</t>
  </si>
  <si>
    <t>Navigazione</t>
  </si>
  <si>
    <t>D.01</t>
  </si>
  <si>
    <t>VII/c</t>
  </si>
  <si>
    <r>
      <rPr>
        <sz val="6"/>
        <rFont val="Arial"/>
        <family val="2"/>
      </rPr>
      <t>Opere di navigazione interna e portuali</t>
    </r>
  </si>
  <si>
    <t>Opere di bonifica e derivazioni</t>
  </si>
  <si>
    <t>VII/a</t>
  </si>
  <si>
    <r>
      <rPr>
        <sz val="6"/>
        <rFont val="Arial"/>
        <family val="2"/>
      </rPr>
      <t>Bonifiche ed irrigazioni a deflusso naturale, sistemazione di corsi d'acqua e di bacini montani</t>
    </r>
  </si>
  <si>
    <t>D.03</t>
  </si>
  <si>
    <t>VII/b</t>
  </si>
  <si>
    <r>
      <rPr>
        <sz val="6"/>
        <rFont val="Arial"/>
        <family val="2"/>
      </rPr>
      <t>Bonifiche ed irrigazioni con sollevamento meccanico di acqua (esclusi i macchinari) - Derivazioni d'acqua per forza motrice e produzione di energia elettrica.</t>
    </r>
  </si>
  <si>
    <t>Acquedotti e fognature</t>
  </si>
  <si>
    <t>VIII</t>
  </si>
  <si>
    <r>
      <rPr>
        <sz val="6"/>
        <rFont val="Arial"/>
        <family val="2"/>
      </rPr>
      <t>Impianti per provvista, condotta, distribuzione d'acqua, improntate a grande semplicità - Fognature urbane improntate a grande semplicità - Condotte subacquee in genere, metanodotti e  gasdotti, di tipo ordinario</t>
    </r>
  </si>
  <si>
    <t>D.05</t>
  </si>
  <si>
    <r>
      <rPr>
        <sz val="6"/>
        <rFont val="Arial"/>
        <family val="2"/>
      </rPr>
      <t>Impianti per provvista, condotta, distribuzione d'acqua - Fognature urbane - Condotte subacquee in genere, metanodotti e  gasdotti, con problemi tecnici di tipo speciale.</t>
    </r>
  </si>
  <si>
    <t>TECNOLOGIE DELLA INFORMAZIONE E DELLA COMUNICAZI ONE</t>
  </si>
  <si>
    <t>Sistemi informativi</t>
  </si>
  <si>
    <t>T.01</t>
  </si>
  <si>
    <r>
      <rPr>
        <sz val="6"/>
        <rFont val="Arial"/>
        <family val="2"/>
      </rPr>
      <t>Sistemi informativi, gestione elettronica del flusso documentale, dematerializzazione e gestione archivi, ingegnerizzazione dei processi, sistemi di gestione delle attività produttive, Data center, server farm.</t>
    </r>
  </si>
  <si>
    <t>Sistemi e reti di telecomunicazione</t>
  </si>
  <si>
    <t>T.02</t>
  </si>
  <si>
    <r>
      <rPr>
        <sz val="6"/>
        <rFont val="Arial"/>
        <family val="2"/>
      </rPr>
      <t>Reti locali e geografiche, cablaggi strutturati, impianti in fibra ottica, Impianti di videosorveglianza, controllo accessi, identificazione targhe di veicoli ecc Sistemi wireless, reti wifi, ponti radio.</t>
    </r>
  </si>
  <si>
    <t>Sistemi elettronici ed automazione</t>
  </si>
  <si>
    <t>T.03</t>
  </si>
  <si>
    <r>
      <rPr>
        <sz val="6"/>
        <rFont val="Arial"/>
        <family val="2"/>
      </rPr>
      <t>Elettronica Industriale Sistemi a controllo numerico, Sistemi di automazione, Robotica.</t>
    </r>
  </si>
  <si>
    <t>PAESAGGIO, AMBIENTE, NATURALIZZAZIONE, AGROALIMENTARE, ZOOTECNICA, RURALITA’, FORESTE</t>
  </si>
  <si>
    <t>Interventi di sistemazione naturalistica o paesaggistica</t>
  </si>
  <si>
    <t>P.01</t>
  </si>
  <si>
    <t>Parte IV sez. I</t>
  </si>
  <si>
    <r>
      <rPr>
        <sz val="6"/>
        <rFont val="Arial"/>
        <family val="2"/>
      </rPr>
      <t>Opere relative alla sistemazione di ecosistemi naturali o naturalizzati, alle aree naturali protette ed alle aree a rilevanza faunistica. Opere relative al restauro paesaggistico di territori compromessi ed agli interventi su elementi strutturali  del paesaggio. Opere di configurazione di assetto paesaggistico.</t>
    </r>
  </si>
  <si>
    <t>Interventi del verde e opere per attività ricreativa o sportiva</t>
  </si>
  <si>
    <t>P.02</t>
  </si>
  <si>
    <t>Parte IV sez I</t>
  </si>
  <si>
    <r>
      <rPr>
        <sz val="6"/>
        <rFont val="Arial"/>
        <family val="2"/>
      </rPr>
      <t>Opere a verde sia su piccola scala o grande scala dove la rilevanza dell’opera è prevalente rispetto alle opere di tipo costruttivo.</t>
    </r>
  </si>
  <si>
    <t>Interventi recupero, riqualificazione ambientale</t>
  </si>
  <si>
    <t>P.03</t>
  </si>
  <si>
    <t>Parte IV sezione I</t>
  </si>
  <si>
    <r>
      <rPr>
        <sz val="6"/>
        <rFont val="Arial"/>
        <family val="2"/>
      </rPr>
      <t>Opere di riqualificazione e risanamento di ambiti naturali, rurali e forestali o urbani finalizzati al ripristino delle condizioni originarie, al riassetto delle componenti  biotiche ed abiotiche.</t>
    </r>
  </si>
  <si>
    <t>Interventi di sfruttamento di cave e torbiere</t>
  </si>
  <si>
    <t>P.04</t>
  </si>
  <si>
    <t>Parte I sez III</t>
  </si>
  <si>
    <r>
      <rPr>
        <sz val="6"/>
        <rFont val="Arial"/>
        <family val="2"/>
      </rPr>
      <t>Opere di utilizzazione di bacini estrattivi a parete o a fossa</t>
    </r>
  </si>
  <si>
    <t>Interventi di miglioramento e qualificazione della filiera forestale</t>
  </si>
  <si>
    <t>P.05</t>
  </si>
  <si>
    <r>
      <rPr>
        <sz val="8"/>
        <rFont val="Arial"/>
        <family val="2"/>
      </rPr>
      <t>Cat II sez IV
Cat III sez II –III –
Parte III sez. II</t>
    </r>
  </si>
  <si>
    <r>
      <rPr>
        <sz val="6"/>
        <rFont val="Arial"/>
        <family val="2"/>
      </rPr>
      <t>Opere di assetto ed utilizzazione forestale nonché dell’impiego ai fini industriali, energetici ed ambientali. Piste forestali, strade forestali– percorsi naturalistici, aree di sosta e di stazionamento dei mezzi forestali. Meccanizzazione forestale</t>
    </r>
  </si>
  <si>
    <t>Interventi di miglioramento fondiario agrario e rurale; interventi di pianificazione alimentare</t>
  </si>
  <si>
    <t>P.06</t>
  </si>
  <si>
    <r>
      <rPr>
        <sz val="8"/>
        <rFont val="Arial"/>
        <family val="2"/>
      </rPr>
      <t>Cat II sez II –III –
Parte IV sez. VI</t>
    </r>
  </si>
  <si>
    <r>
      <rPr>
        <sz val="6"/>
        <rFont val="Arial"/>
        <family val="2"/>
      </rPr>
      <t>Opere di intervento per la realizzazione di infrastrutture e di miglioramento dell’assetto rurale.</t>
    </r>
  </si>
  <si>
    <t>TERRITORIO E URBANISTICA</t>
  </si>
  <si>
    <t>Interventi per la valorizzazione delle filiere produttive agroalimentari e zootecniche; interventi di controllo – vigilanza alimentare</t>
  </si>
  <si>
    <t>U.01</t>
  </si>
  <si>
    <t>Parte III – sez. I -</t>
  </si>
  <si>
    <r>
      <rPr>
        <sz val="6"/>
        <rFont val="Arial"/>
        <family val="2"/>
      </rPr>
      <t>Opere ed infrastrutture complesse, anche a carattere immateriale, volte a migliorare l’assetto del territorio rurale per favorire lo sviluppo dei processi agricoli e zootecnici. Opere e strutture per la valorizzazione delle filiere (produzione, trasformazione e commercializzazione delle produzioni agricole e agroalimentari)</t>
    </r>
  </si>
  <si>
    <t>Interventi per la valorizzazione della filiera naturalistica e faunistica</t>
  </si>
  <si>
    <t>U.02</t>
  </si>
  <si>
    <r>
      <rPr>
        <sz val="6"/>
        <rFont val="Arial"/>
        <family val="2"/>
      </rPr>
      <t>Interventi di valorizzazione degli ambiti naturali sia di tipo vegetazionale che faunistico</t>
    </r>
  </si>
  <si>
    <t>Pianificazione</t>
  </si>
  <si>
    <t>U.03</t>
  </si>
  <si>
    <r>
      <rPr>
        <sz val="6"/>
        <rFont val="Arial"/>
        <family val="2"/>
      </rPr>
      <t>Strumenti di pianificazione generale ed attuativa e di pianificazione di settore</t>
    </r>
  </si>
  <si>
    <t>Descrizione</t>
  </si>
  <si>
    <t>ponti, viadotti;cvc e opere minori;Geotecnica e regolazioni idrauliche;cvc enti terzi;punti singolari;svincoli</t>
  </si>
  <si>
    <t>Ponti, viadotti, cvc e opere  d'arte minori manutenzione conservativa;Ponti, viadotti, cvc e opere  d'arte minori manutenzione straordinaria;Corpo autostradale;Gallerie;Fondazioni speciali;Barriere di sicurezza;Opere idrauliche</t>
  </si>
  <si>
    <t>Cavalcavia e opere d'arte minori;Giunti;Ponti e Viadotti;Geotecnica;Cavalcavia Enti terzi;Punti singolari;Bordo Ponte;Bordo Laterale</t>
  </si>
  <si>
    <t>Ponti e Viadotti; Corpo Autostradale e Gallerie; Sicurezza</t>
  </si>
  <si>
    <t>Ripr. Conservativo 20 cav. A14 Piano 2023-25
(MANUT. OPERE D'ARTE);Ripr. Conservativo 20 sottovia &lt;10m_Piano 2023-25
(MANUT. OPERE D'ARTE);Ripr. Conservativo e interventi locali di manutenzione straordinaria su Op. Maggiori DT8
(MANUT. OPERE D'ARTE);Ripr. e manutenzione straordinaria Giunti su opere d'arte_Piano 2022-23
(MANUTENZIONE CORPO AUTOSTRADALE);Ripr. e manutenzione straordinaria Giunti su opere d'arte_Piano 2023-25
(MANUTENZIONE CORPO AUTOSTRADALE);Riqualifica barriere 10 cav Enti Terzi_Lotto 7 2022
(BARRIERE DI SICUREZZA);Riqualifica barriere 10 cav Enti Terzi_Lotto 8 2022
(BARRIERE DI SICUREZZA);Riqualifica barriere 10 cav Enti Terzi_Lotto 9  2023
(BARRIERE DI SICUREZZA);Riqualifica barriere 10 cav Enti Terzi_Lotto 10 2023
(BARRIERE DI SICUREZZA);Riqualifica barriere 10 cav Enti Terzi_Lotto 11 2024
(BARRIERE DI SICUREZZA);Riqualifica barriere 10 cav Enti Terzi_Lotto 12 2024
(BARRIERE DI SICUREZZA);Riqualifica barriere 10 cav Enti Terzi_Lotto 13 2025
(BARRIERE DI SICUREZZA);Riqualifica barriere 10 cav Enti Terzi_Lotto 14 2025
(BARRIERE DI SICUREZZA)</t>
  </si>
  <si>
    <t xml:space="preserve">Opere d'arte_Ponti e Viadotti;Opere d'arte_Gallerie ;C5 - Miglioramento standard di sicurezza_Cavalcavia enti Terzi ;C5 - Miglioramento standard di sicurezza_Transizioni;C5 - Miglioramento standard di sicurezza_Svincoli;C5 - Miglioramento standard di sicurezza_Paramassi </t>
  </si>
  <si>
    <t>Ponti e viadotti; Barriere di sicurezza; Gallerie</t>
  </si>
  <si>
    <t>Importo lavori Progettazione</t>
  </si>
  <si>
    <t>Importo per classe Progettazione</t>
  </si>
  <si>
    <t>Collaudi CTA negoziata</t>
  </si>
  <si>
    <t>% Importo per classe Progettazione</t>
  </si>
  <si>
    <t>Importo lavori Collaudi CTA</t>
  </si>
  <si>
    <t>CTA</t>
  </si>
  <si>
    <t>CTA o CS</t>
  </si>
  <si>
    <t>QdI.01</t>
  </si>
  <si>
    <t>Importo per classe CTA</t>
  </si>
  <si>
    <t>CP + S</t>
  </si>
  <si>
    <t>Totale complessivo</t>
  </si>
  <si>
    <t>Importo lavori</t>
  </si>
  <si>
    <t>Importo lavori new DT4</t>
  </si>
  <si>
    <t>Prestazione</t>
  </si>
  <si>
    <t>Importo per classe (V)</t>
  </si>
  <si>
    <t>Collaudo statico (Capitolo 9, d.m. 14/01/2008)</t>
  </si>
  <si>
    <t>QdI.03</t>
  </si>
  <si>
    <t>LPV</t>
  </si>
  <si>
    <t>TECNICA</t>
  </si>
  <si>
    <t>Collaudi CS negoziata</t>
  </si>
  <si>
    <t>NEGOZIATA</t>
  </si>
  <si>
    <t>Strutture o parti di strutture in cemento armato, non soggette ad azioni sismiche - riparazione o intervento locale - Verifiche strutturali  relative - Ponteggi, centinature e strutture provvisionali di durata inferiore a due anni</t>
  </si>
  <si>
    <t>Strutture o parti di strutture in cemento armato - Verifiche strutturali relative - Ponteggi, centinature e strutture provvisionali di durata superiore a due anni.</t>
  </si>
  <si>
    <t>Dighe, Conche, Elevatori, Opere di ritenuta  e di difesa, rilevati, colmate. Gallerie, Opere sotterranee e subacquee, Fondazioni speciali.</t>
  </si>
  <si>
    <t>Strade, linee tramviarie, ferrovie, strade ferrate, con particolari difficoltà di studio, escluse le opere d'arte e le stazioni, da compensarsi a parte. - Impianti teleferici e funicolari - Piste aeroportuali e simili.</t>
  </si>
  <si>
    <t>Strutture o parti di strutture in  muratura, legno, metallo - Verifiche strutturali relative - Consolidamento delle opere di fondazione di manufatti dissestati - Ponti,  Paratie e tiranti, Consolidamento di pendii e di fronti rocciosi ed opere connesse, di tipo corrente -  Verifiche strutturali relative.</t>
  </si>
  <si>
    <t>Impianti per provvista, condotta, distribuzione d'acqua, improntate a grande semplicità - Fognature urbane improntate a grande semplicità - Condotte subacquee in genere, metanodotti e  gasdotti, di tipo ordinario</t>
  </si>
  <si>
    <t>Bonifiche ed irrigazioni a deflusso naturale, sistemazione di corsi d'acqua e di bacini montani</t>
  </si>
  <si>
    <t>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t>
  </si>
  <si>
    <t>Strade, linee tramviarie, ferrovie, strade ferrate, di tipo ordinario, escluse le opere d'arte da compensarsi a parte - Piste ciclabili</t>
  </si>
  <si>
    <t>Lotto 2*</t>
  </si>
  <si>
    <t>* Per questo lotto vengono riportati valori indicativi di P medio e di Spese generali (25%); tali parametri verranno meglio specificati successivamente in fase di stipula di ciascun contratto attuativo.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</si>
</sst>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0.0000%"/>
    <numFmt numFmtId="165" formatCode="0.000%"/>
    <numFmt numFmtId="166"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sz val="11"/>
      <color rgb="FF000000"/>
      <name val="Calibri"/>
      <family val="2"/>
    </font>
    <font>
      <sz val="10"/>
      <color rgb="FF000000"/>
      <name val="Times New Roman"/>
      <family val="1"/>
    </font>
    <font>
      <b/>
      <sz val="9"/>
      <name val="Arial"/>
      <family val="2"/>
    </font>
    <font>
      <sz val="10"/>
      <name val="Arial"/>
      <family val="2"/>
    </font>
    <font>
      <sz val="8"/>
      <color rgb="FF000000"/>
      <name val="Arial"/>
      <family val="2"/>
    </font>
    <font>
      <b/>
      <sz val="8"/>
      <name val="Arial"/>
      <family val="2"/>
    </font>
    <font>
      <b/>
      <sz val="7"/>
      <name val="Arial"/>
      <family val="2"/>
    </font>
    <font>
      <sz val="8"/>
      <name val="Arial"/>
      <family val="2"/>
    </font>
    <font>
      <sz val="8"/>
      <color rgb="FF000000"/>
      <name val="Times New Roman"/>
      <family val="1"/>
    </font>
    <font>
      <sz val="6"/>
      <name val="Arial"/>
      <family val="2"/>
    </font>
    <font>
      <sz val="7"/>
      <color rgb="FF000000"/>
      <name val="Times New Roman"/>
      <family val="1"/>
    </font>
    <font>
      <sz val="10"/>
      <name val="Arial"/>
      <family val="2"/>
    </font>
    <font>
      <vertAlign val="superscript"/>
      <sz val="8"/>
      <name val="Arial"/>
      <family val="2"/>
    </font>
    <font>
      <b/>
      <sz val="11"/>
      <color rgb="FFFF0000"/>
      <name val="Calibri"/>
      <family val="2"/>
      <scheme val="minor"/>
    </font>
    <font>
      <sz val="10"/>
      <color theme="1"/>
      <name val="Calibri"/>
      <family val="2"/>
      <scheme val="minor"/>
    </font>
    <font>
      <b/>
      <sz val="1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3F3F3"/>
      </patternFill>
    </fill>
    <fill>
      <patternFill patternType="solid">
        <fgColor rgb="FFF9F9F9"/>
      </patternFill>
    </fill>
    <fill>
      <patternFill patternType="solid">
        <fgColor rgb="FFD5D5D5"/>
      </patternFill>
    </fill>
    <fill>
      <patternFill patternType="solid">
        <fgColor rgb="FFFFFF00"/>
        <bgColor indexed="64"/>
      </patternFill>
    </fill>
    <fill>
      <patternFill patternType="solid">
        <fgColor theme="7" tint="0.59999389629810485"/>
        <bgColor indexed="64"/>
      </patternFill>
    </fill>
    <fill>
      <patternFill patternType="solid">
        <fgColor theme="4"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indexed="64"/>
      </left>
      <right style="medium">
        <color indexed="64"/>
      </right>
      <top/>
      <bottom style="thin">
        <color rgb="FFFFFFFF"/>
      </bottom>
      <diagonal/>
    </border>
    <border>
      <left style="medium">
        <color indexed="64"/>
      </left>
      <right style="medium">
        <color indexed="64"/>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medium">
        <color indexed="64"/>
      </right>
      <top style="thin">
        <color rgb="FFFFFFFF"/>
      </top>
      <bottom style="thin">
        <color rgb="FF000000"/>
      </bottom>
      <diagonal/>
    </border>
    <border>
      <left style="medium">
        <color indexed="64"/>
      </left>
      <right style="medium">
        <color indexed="64"/>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style="medium">
        <color indexed="64"/>
      </right>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medium">
        <color indexed="64"/>
      </right>
      <top/>
      <bottom style="thin">
        <color rgb="FF000000"/>
      </bottom>
      <diagonal/>
    </border>
    <border>
      <left style="thin">
        <color indexed="64"/>
      </left>
      <right style="medium">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medium">
        <color indexed="64"/>
      </left>
      <right style="medium">
        <color indexed="64"/>
      </right>
      <top/>
      <bottom style="medium">
        <color indexed="64"/>
      </bottom>
      <diagonal/>
    </border>
    <border>
      <left style="thin">
        <color rgb="FF000000"/>
      </left>
      <right style="medium">
        <color indexed="64"/>
      </right>
      <top style="thin">
        <color rgb="FF000000"/>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xf numFmtId="0" fontId="5" fillId="0" borderId="0"/>
    <xf numFmtId="0" fontId="7" fillId="0" borderId="0"/>
    <xf numFmtId="43" fontId="1" fillId="0" borderId="0" applyFont="0" applyFill="0" applyBorder="0" applyAlignment="0" applyProtection="0"/>
  </cellStyleXfs>
  <cellXfs count="247">
    <xf numFmtId="0" fontId="0" fillId="0" borderId="0" xfId="0"/>
    <xf numFmtId="44" fontId="0" fillId="0" borderId="1" xfId="1" applyFont="1" applyBorder="1"/>
    <xf numFmtId="0" fontId="0" fillId="0" borderId="1" xfId="0" applyBorder="1"/>
    <xf numFmtId="0" fontId="0" fillId="0" borderId="1" xfId="0" applyBorder="1" applyAlignment="1"/>
    <xf numFmtId="44" fontId="0" fillId="0" borderId="1" xfId="1" applyFont="1" applyBorder="1" applyAlignment="1"/>
    <xf numFmtId="166" fontId="0" fillId="0" borderId="1" xfId="0" applyNumberFormat="1" applyBorder="1" applyAlignment="1"/>
    <xf numFmtId="44" fontId="0" fillId="0" borderId="1" xfId="1" applyFont="1" applyFill="1" applyBorder="1" applyAlignment="1"/>
    <xf numFmtId="165" fontId="0" fillId="0" borderId="1" xfId="2" applyNumberFormat="1" applyFont="1" applyFill="1" applyBorder="1" applyAlignment="1"/>
    <xf numFmtId="0" fontId="0" fillId="0" borderId="1" xfId="0" applyBorder="1" applyAlignment="1">
      <alignment horizontal="center" vertical="center" wrapText="1"/>
    </xf>
    <xf numFmtId="44" fontId="0" fillId="0" borderId="1" xfId="1" applyFont="1" applyBorder="1" applyAlignment="1">
      <alignment vertical="center"/>
    </xf>
    <xf numFmtId="0" fontId="3" fillId="0" borderId="1" xfId="0" applyFont="1" applyBorder="1" applyAlignment="1">
      <alignment horizontal="center"/>
    </xf>
    <xf numFmtId="165" fontId="0" fillId="0" borderId="1" xfId="2" applyNumberFormat="1" applyFont="1" applyBorder="1"/>
    <xf numFmtId="164" fontId="0" fillId="0" borderId="1" xfId="2" applyNumberFormat="1" applyFont="1" applyBorder="1" applyAlignment="1"/>
    <xf numFmtId="0" fontId="7" fillId="0" borderId="0" xfId="6"/>
    <xf numFmtId="0" fontId="9" fillId="4" borderId="11" xfId="5" applyFont="1" applyFill="1" applyBorder="1" applyAlignment="1">
      <alignment horizontal="center" vertical="center" wrapText="1"/>
    </xf>
    <xf numFmtId="0" fontId="8" fillId="4" borderId="12" xfId="5" applyFont="1" applyFill="1" applyBorder="1" applyAlignment="1">
      <alignment horizontal="center" vertical="center" wrapText="1"/>
    </xf>
    <xf numFmtId="0" fontId="8" fillId="4" borderId="14" xfId="5" applyFont="1" applyFill="1" applyBorder="1" applyAlignment="1">
      <alignment horizontal="center" vertical="center" wrapText="1"/>
    </xf>
    <xf numFmtId="0" fontId="9" fillId="4" borderId="14" xfId="5" applyFont="1" applyFill="1" applyBorder="1" applyAlignment="1">
      <alignment horizontal="center" vertical="center" wrapText="1"/>
    </xf>
    <xf numFmtId="0" fontId="9" fillId="4" borderId="15" xfId="5" applyFont="1" applyFill="1" applyBorder="1" applyAlignment="1">
      <alignment horizontal="center" vertical="center" wrapText="1"/>
    </xf>
    <xf numFmtId="0" fontId="9" fillId="4" borderId="8" xfId="5" applyFont="1" applyFill="1" applyBorder="1" applyAlignment="1">
      <alignment horizontal="center" vertical="center" wrapText="1"/>
    </xf>
    <xf numFmtId="0" fontId="9" fillId="4" borderId="16" xfId="5" applyFont="1" applyFill="1" applyBorder="1" applyAlignment="1">
      <alignment horizontal="center" vertical="center" wrapText="1"/>
    </xf>
    <xf numFmtId="0" fontId="11" fillId="5" borderId="14" xfId="5" applyFont="1" applyFill="1" applyBorder="1" applyAlignment="1">
      <alignment horizontal="center" vertical="top" wrapText="1"/>
    </xf>
    <xf numFmtId="0" fontId="12" fillId="5" borderId="19" xfId="5" applyFont="1" applyFill="1" applyBorder="1" applyAlignment="1">
      <alignment horizontal="left" vertical="top" wrapText="1"/>
    </xf>
    <xf numFmtId="0" fontId="13" fillId="5" borderId="20" xfId="5" applyFont="1" applyFill="1" applyBorder="1" applyAlignment="1">
      <alignment horizontal="left" vertical="top" wrapText="1"/>
    </xf>
    <xf numFmtId="2" fontId="8" fillId="5" borderId="21" xfId="5" applyNumberFormat="1" applyFont="1" applyFill="1" applyBorder="1" applyAlignment="1">
      <alignment horizontal="center" vertical="top" wrapText="1"/>
    </xf>
    <xf numFmtId="2" fontId="7" fillId="0" borderId="0" xfId="6" applyNumberFormat="1"/>
    <xf numFmtId="0" fontId="7" fillId="0" borderId="0" xfId="6" applyAlignment="1">
      <alignment horizontal="center"/>
    </xf>
    <xf numFmtId="0" fontId="12" fillId="5" borderId="23" xfId="5" applyFont="1" applyFill="1" applyBorder="1" applyAlignment="1">
      <alignment horizontal="left" vertical="top" wrapText="1"/>
    </xf>
    <xf numFmtId="0" fontId="11" fillId="6" borderId="14" xfId="5" applyFont="1" applyFill="1" applyBorder="1" applyAlignment="1">
      <alignment horizontal="center" vertical="top" wrapText="1"/>
    </xf>
    <xf numFmtId="0" fontId="12" fillId="6" borderId="23" xfId="5" applyFont="1" applyFill="1" applyBorder="1" applyAlignment="1">
      <alignment horizontal="left" vertical="top" wrapText="1"/>
    </xf>
    <xf numFmtId="0" fontId="13" fillId="6" borderId="20" xfId="5" applyFont="1" applyFill="1" applyBorder="1" applyAlignment="1">
      <alignment horizontal="left" vertical="top" wrapText="1"/>
    </xf>
    <xf numFmtId="2" fontId="8" fillId="6" borderId="21" xfId="5" applyNumberFormat="1" applyFont="1" applyFill="1" applyBorder="1" applyAlignment="1">
      <alignment horizontal="center" vertical="top" wrapText="1"/>
    </xf>
    <xf numFmtId="0" fontId="11" fillId="5" borderId="14" xfId="5" applyFont="1" applyFill="1" applyBorder="1" applyAlignment="1">
      <alignment horizontal="center" vertical="center" wrapText="1"/>
    </xf>
    <xf numFmtId="2" fontId="8" fillId="5" borderId="21" xfId="5" applyNumberFormat="1" applyFont="1" applyFill="1" applyBorder="1" applyAlignment="1">
      <alignment horizontal="center" vertical="center" wrapText="1"/>
    </xf>
    <xf numFmtId="0" fontId="12" fillId="6" borderId="24" xfId="5" applyFont="1" applyFill="1" applyBorder="1" applyAlignment="1">
      <alignment horizontal="left" vertical="top" wrapText="1"/>
    </xf>
    <xf numFmtId="0" fontId="11" fillId="5" borderId="8" xfId="5" applyFont="1" applyFill="1" applyBorder="1" applyAlignment="1">
      <alignment horizontal="center" vertical="top" wrapText="1"/>
    </xf>
    <xf numFmtId="0" fontId="12" fillId="5" borderId="8" xfId="5" applyFont="1" applyFill="1" applyBorder="1" applyAlignment="1">
      <alignment horizontal="left" vertical="top" wrapText="1"/>
    </xf>
    <xf numFmtId="0" fontId="13" fillId="5" borderId="8" xfId="5" applyFont="1" applyFill="1" applyBorder="1" applyAlignment="1">
      <alignment horizontal="left" vertical="top" wrapText="1"/>
    </xf>
    <xf numFmtId="2" fontId="8" fillId="5" borderId="25" xfId="5" applyNumberFormat="1" applyFont="1" applyFill="1" applyBorder="1" applyAlignment="1">
      <alignment horizontal="center" vertical="top" wrapText="1"/>
    </xf>
    <xf numFmtId="0" fontId="12" fillId="5" borderId="14" xfId="5" applyFont="1" applyFill="1" applyBorder="1" applyAlignment="1">
      <alignment horizontal="left" vertical="top" wrapText="1"/>
    </xf>
    <xf numFmtId="0" fontId="13" fillId="5" borderId="14" xfId="5" applyFont="1" applyFill="1" applyBorder="1" applyAlignment="1">
      <alignment horizontal="left" vertical="top" wrapText="1"/>
    </xf>
    <xf numFmtId="0" fontId="12" fillId="6" borderId="14" xfId="5" applyFont="1" applyFill="1" applyBorder="1" applyAlignment="1">
      <alignment horizontal="left" vertical="top" wrapText="1"/>
    </xf>
    <xf numFmtId="0" fontId="13" fillId="6" borderId="14" xfId="5" applyFont="1" applyFill="1" applyBorder="1" applyAlignment="1">
      <alignment horizontal="left" vertical="top" wrapText="1"/>
    </xf>
    <xf numFmtId="2" fontId="8" fillId="6" borderId="26" xfId="5" applyNumberFormat="1" applyFont="1" applyFill="1" applyBorder="1" applyAlignment="1">
      <alignment horizontal="center" vertical="top" wrapText="1"/>
    </xf>
    <xf numFmtId="0" fontId="11" fillId="5" borderId="27" xfId="5" applyFont="1" applyFill="1" applyBorder="1" applyAlignment="1">
      <alignment horizontal="right" vertical="top" wrapText="1" indent="1"/>
    </xf>
    <xf numFmtId="0" fontId="11" fillId="5" borderId="27" xfId="5" applyFont="1" applyFill="1" applyBorder="1" applyAlignment="1">
      <alignment horizontal="center" vertical="top" wrapText="1"/>
    </xf>
    <xf numFmtId="0" fontId="11" fillId="5" borderId="27" xfId="5" applyFont="1" applyFill="1" applyBorder="1" applyAlignment="1">
      <alignment horizontal="left" vertical="top" wrapText="1" indent="2"/>
    </xf>
    <xf numFmtId="0" fontId="12" fillId="5" borderId="27" xfId="5" applyFont="1" applyFill="1" applyBorder="1" applyAlignment="1">
      <alignment horizontal="left" vertical="top" wrapText="1"/>
    </xf>
    <xf numFmtId="2" fontId="8" fillId="5" borderId="28" xfId="5" applyNumberFormat="1" applyFont="1" applyFill="1" applyBorder="1" applyAlignment="1">
      <alignment horizontal="center" vertical="top" wrapText="1"/>
    </xf>
    <xf numFmtId="0" fontId="15" fillId="0" borderId="0" xfId="6" applyFont="1" applyAlignment="1">
      <alignment horizontal="center"/>
    </xf>
    <xf numFmtId="0" fontId="11" fillId="6" borderId="27" xfId="5" applyFont="1" applyFill="1" applyBorder="1" applyAlignment="1">
      <alignment horizontal="right" vertical="top" wrapText="1" indent="1"/>
    </xf>
    <xf numFmtId="0" fontId="11" fillId="6" borderId="27" xfId="5" applyFont="1" applyFill="1" applyBorder="1" applyAlignment="1">
      <alignment horizontal="center" vertical="top" wrapText="1"/>
    </xf>
    <xf numFmtId="0" fontId="11" fillId="6" borderId="27" xfId="5" applyFont="1" applyFill="1" applyBorder="1" applyAlignment="1">
      <alignment horizontal="left" vertical="top" wrapText="1" indent="2"/>
    </xf>
    <xf numFmtId="0" fontId="12" fillId="6" borderId="27" xfId="5" applyFont="1" applyFill="1" applyBorder="1" applyAlignment="1">
      <alignment horizontal="left" vertical="top" wrapText="1"/>
    </xf>
    <xf numFmtId="2" fontId="8" fillId="6" borderId="28" xfId="5" applyNumberFormat="1" applyFont="1" applyFill="1" applyBorder="1" applyAlignment="1">
      <alignment horizontal="center" vertical="top" wrapText="1"/>
    </xf>
    <xf numFmtId="0" fontId="11" fillId="5" borderId="27" xfId="5" applyFont="1" applyFill="1" applyBorder="1" applyAlignment="1">
      <alignment horizontal="left" vertical="top" wrapText="1" indent="1"/>
    </xf>
    <xf numFmtId="0" fontId="13" fillId="5" borderId="10" xfId="5" applyFont="1" applyFill="1" applyBorder="1" applyAlignment="1">
      <alignment horizontal="left" vertical="top" wrapText="1"/>
    </xf>
    <xf numFmtId="0" fontId="13" fillId="5" borderId="31" xfId="5" applyFont="1" applyFill="1" applyBorder="1" applyAlignment="1">
      <alignment horizontal="left" vertical="top" wrapText="1"/>
    </xf>
    <xf numFmtId="0" fontId="13" fillId="6" borderId="31" xfId="5" applyFont="1" applyFill="1" applyBorder="1" applyAlignment="1">
      <alignment horizontal="left" vertical="top" wrapText="1"/>
    </xf>
    <xf numFmtId="0" fontId="11" fillId="5" borderId="1" xfId="5" applyFont="1" applyFill="1" applyBorder="1" applyAlignment="1">
      <alignment horizontal="right" vertical="top" wrapText="1" indent="1"/>
    </xf>
    <xf numFmtId="0" fontId="12" fillId="5" borderId="1" xfId="5" applyFont="1" applyFill="1" applyBorder="1" applyAlignment="1">
      <alignment horizontal="left" vertical="top" wrapText="1"/>
    </xf>
    <xf numFmtId="0" fontId="11" fillId="5" borderId="1" xfId="5" applyFont="1" applyFill="1" applyBorder="1" applyAlignment="1">
      <alignment horizontal="center" vertical="top" wrapText="1"/>
    </xf>
    <xf numFmtId="0" fontId="11" fillId="5" borderId="2" xfId="5" applyFont="1" applyFill="1" applyBorder="1" applyAlignment="1">
      <alignment horizontal="right" vertical="top" wrapText="1" indent="1"/>
    </xf>
    <xf numFmtId="0" fontId="12" fillId="5" borderId="2" xfId="5" applyFont="1" applyFill="1" applyBorder="1" applyAlignment="1">
      <alignment horizontal="left" vertical="top" wrapText="1"/>
    </xf>
    <xf numFmtId="0" fontId="11" fillId="5" borderId="2" xfId="5" applyFont="1" applyFill="1" applyBorder="1" applyAlignment="1">
      <alignment horizontal="center" vertical="top" wrapText="1"/>
    </xf>
    <xf numFmtId="0" fontId="13" fillId="5" borderId="18" xfId="5" applyFont="1" applyFill="1" applyBorder="1" applyAlignment="1">
      <alignment horizontal="left" vertical="top" wrapText="1"/>
    </xf>
    <xf numFmtId="2" fontId="8" fillId="5" borderId="34" xfId="5" applyNumberFormat="1" applyFont="1" applyFill="1" applyBorder="1" applyAlignment="1">
      <alignment horizontal="center" vertical="top" wrapText="1"/>
    </xf>
    <xf numFmtId="0" fontId="7" fillId="0" borderId="35" xfId="6" applyBorder="1"/>
    <xf numFmtId="0" fontId="7" fillId="0" borderId="36" xfId="6" applyBorder="1"/>
    <xf numFmtId="0" fontId="7" fillId="0" borderId="37" xfId="6" applyBorder="1"/>
    <xf numFmtId="0" fontId="10" fillId="5" borderId="31" xfId="5" applyFont="1" applyFill="1" applyBorder="1" applyAlignment="1">
      <alignment horizontal="left" vertical="top" wrapText="1"/>
    </xf>
    <xf numFmtId="0" fontId="11" fillId="5" borderId="14" xfId="5" applyFont="1" applyFill="1" applyBorder="1" applyAlignment="1">
      <alignment horizontal="left" vertical="top" wrapText="1"/>
    </xf>
    <xf numFmtId="0" fontId="10" fillId="6" borderId="31" xfId="5" applyFont="1" applyFill="1" applyBorder="1" applyAlignment="1">
      <alignment horizontal="left" vertical="top" wrapText="1"/>
    </xf>
    <xf numFmtId="0" fontId="11" fillId="6" borderId="27" xfId="5" applyFont="1" applyFill="1" applyBorder="1" applyAlignment="1">
      <alignment horizontal="left" vertical="top" wrapText="1" indent="1"/>
    </xf>
    <xf numFmtId="0" fontId="11" fillId="6" borderId="14" xfId="5" applyFont="1" applyFill="1" applyBorder="1" applyAlignment="1">
      <alignment horizontal="left" vertical="top" wrapText="1"/>
    </xf>
    <xf numFmtId="0" fontId="10" fillId="6" borderId="10" xfId="5" applyFont="1" applyFill="1" applyBorder="1" applyAlignment="1">
      <alignment horizontal="left" vertical="top" wrapText="1"/>
    </xf>
    <xf numFmtId="0" fontId="11" fillId="6" borderId="30" xfId="5" applyFont="1" applyFill="1" applyBorder="1" applyAlignment="1">
      <alignment horizontal="center" vertical="top" wrapText="1"/>
    </xf>
    <xf numFmtId="0" fontId="12" fillId="6" borderId="8" xfId="5" applyFont="1" applyFill="1" applyBorder="1" applyAlignment="1">
      <alignment horizontal="left" vertical="top" wrapText="1"/>
    </xf>
    <xf numFmtId="0" fontId="12" fillId="6" borderId="8" xfId="5" applyFont="1" applyFill="1" applyBorder="1" applyAlignment="1">
      <alignment horizontal="center" vertical="top" wrapText="1"/>
    </xf>
    <xf numFmtId="0" fontId="13" fillId="6" borderId="8" xfId="5" applyFont="1" applyFill="1" applyBorder="1" applyAlignment="1">
      <alignment horizontal="left" vertical="top" wrapText="1"/>
    </xf>
    <xf numFmtId="2" fontId="8" fillId="6" borderId="38" xfId="5" applyNumberFormat="1" applyFont="1" applyFill="1" applyBorder="1" applyAlignment="1">
      <alignment horizontal="left" vertical="top" wrapText="1" indent="2"/>
    </xf>
    <xf numFmtId="2" fontId="8" fillId="5" borderId="28" xfId="5" applyNumberFormat="1" applyFont="1" applyFill="1" applyBorder="1" applyAlignment="1">
      <alignment horizontal="left" vertical="top" wrapText="1" indent="2"/>
    </xf>
    <xf numFmtId="0" fontId="11" fillId="6" borderId="27" xfId="5" applyFont="1" applyFill="1" applyBorder="1" applyAlignment="1">
      <alignment horizontal="left" vertical="center" wrapText="1" indent="1"/>
    </xf>
    <xf numFmtId="2" fontId="8" fillId="6" borderId="28" xfId="5" applyNumberFormat="1" applyFont="1" applyFill="1" applyBorder="1" applyAlignment="1">
      <alignment horizontal="left" vertical="center" wrapText="1" indent="2"/>
    </xf>
    <xf numFmtId="0" fontId="10" fillId="6" borderId="39" xfId="5" applyFont="1" applyFill="1" applyBorder="1" applyAlignment="1">
      <alignment horizontal="left" vertical="top" wrapText="1"/>
    </xf>
    <xf numFmtId="0" fontId="11" fillId="6" borderId="40" xfId="5" applyFont="1" applyFill="1" applyBorder="1" applyAlignment="1">
      <alignment horizontal="left" vertical="top" wrapText="1" indent="1"/>
    </xf>
    <xf numFmtId="0" fontId="12" fillId="6" borderId="41" xfId="5" applyFont="1" applyFill="1" applyBorder="1" applyAlignment="1">
      <alignment horizontal="left" vertical="top" wrapText="1"/>
    </xf>
    <xf numFmtId="0" fontId="13" fillId="6" borderId="41" xfId="5" applyFont="1" applyFill="1" applyBorder="1" applyAlignment="1">
      <alignment horizontal="left" vertical="top" wrapText="1"/>
    </xf>
    <xf numFmtId="2" fontId="8" fillId="6" borderId="42" xfId="5" applyNumberFormat="1" applyFont="1" applyFill="1" applyBorder="1" applyAlignment="1">
      <alignment horizontal="left" vertical="top" wrapText="1" indent="2"/>
    </xf>
    <xf numFmtId="0" fontId="3" fillId="0" borderId="1" xfId="0" applyFont="1" applyBorder="1" applyAlignment="1">
      <alignment horizontal="left"/>
    </xf>
    <xf numFmtId="43" fontId="0" fillId="0" borderId="1" xfId="4" applyFont="1" applyBorder="1" applyAlignment="1">
      <alignment horizont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xf numFmtId="0" fontId="3" fillId="0" borderId="1" xfId="0" applyFont="1" applyFill="1" applyBorder="1" applyAlignment="1">
      <alignment horizontal="center"/>
    </xf>
    <xf numFmtId="0" fontId="3" fillId="0" borderId="1" xfId="0" applyFont="1" applyFill="1" applyBorder="1" applyAlignment="1">
      <alignment horizontal="left"/>
    </xf>
    <xf numFmtId="43" fontId="0" fillId="0" borderId="1" xfId="4" applyFont="1" applyFill="1" applyBorder="1" applyAlignment="1">
      <alignment horizontal="center"/>
    </xf>
    <xf numFmtId="44" fontId="0" fillId="0" borderId="1" xfId="1" applyFont="1" applyFill="1" applyBorder="1" applyAlignment="1">
      <alignment vertical="center"/>
    </xf>
    <xf numFmtId="10" fontId="0" fillId="0" borderId="1" xfId="2" applyNumberFormat="1" applyFont="1" applyBorder="1" applyAlignment="1"/>
    <xf numFmtId="10" fontId="0" fillId="0" borderId="1" xfId="2" applyNumberFormat="1" applyFont="1" applyBorder="1"/>
    <xf numFmtId="44" fontId="18" fillId="0" borderId="1" xfId="1" applyFont="1" applyBorder="1" applyAlignment="1">
      <alignment horizontal="center"/>
    </xf>
    <xf numFmtId="44" fontId="0" fillId="0" borderId="0" xfId="0" applyNumberFormat="1"/>
    <xf numFmtId="0" fontId="0" fillId="0" borderId="1" xfId="0" applyBorder="1" applyAlignment="1">
      <alignment vertical="center" wrapText="1"/>
    </xf>
    <xf numFmtId="166" fontId="0" fillId="0" borderId="1" xfId="0" applyNumberFormat="1" applyBorder="1"/>
    <xf numFmtId="44" fontId="0" fillId="0" borderId="1" xfId="0" applyNumberFormat="1" applyBorder="1"/>
    <xf numFmtId="9" fontId="0" fillId="0" borderId="1" xfId="1" applyNumberFormat="1" applyFont="1" applyBorder="1"/>
    <xf numFmtId="0" fontId="2" fillId="2" borderId="1" xfId="0" applyFont="1" applyFill="1" applyBorder="1"/>
    <xf numFmtId="44" fontId="2" fillId="0" borderId="1" xfId="0" applyNumberFormat="1" applyFont="1" applyBorder="1"/>
    <xf numFmtId="0" fontId="2" fillId="9" borderId="1" xfId="0" applyFont="1" applyFill="1" applyBorder="1" applyAlignment="1">
      <alignment horizontal="center"/>
    </xf>
    <xf numFmtId="0" fontId="9" fillId="3" borderId="17" xfId="5" applyFont="1" applyFill="1" applyBorder="1" applyAlignment="1">
      <alignment horizontal="center" vertical="center" wrapText="1"/>
    </xf>
    <xf numFmtId="0" fontId="9" fillId="3" borderId="22" xfId="5" applyFont="1" applyFill="1" applyBorder="1" applyAlignment="1">
      <alignment horizontal="center" vertical="center" wrapText="1"/>
    </xf>
    <xf numFmtId="0" fontId="9" fillId="3" borderId="33" xfId="5" applyFont="1" applyFill="1" applyBorder="1" applyAlignment="1">
      <alignment horizontal="center" vertical="center" wrapText="1"/>
    </xf>
    <xf numFmtId="0" fontId="9" fillId="3" borderId="6" xfId="5" applyFont="1" applyFill="1" applyBorder="1" applyAlignment="1">
      <alignment horizontal="center" vertical="center" wrapText="1"/>
    </xf>
    <xf numFmtId="0" fontId="9" fillId="3" borderId="13" xfId="5" applyFont="1" applyFill="1" applyBorder="1" applyAlignment="1">
      <alignment horizontal="center" vertical="center" wrapText="1"/>
    </xf>
    <xf numFmtId="0" fontId="10" fillId="5" borderId="18" xfId="5" applyFont="1" applyFill="1" applyBorder="1" applyAlignment="1">
      <alignment horizontal="left" vertical="top" wrapText="1"/>
    </xf>
    <xf numFmtId="0" fontId="10" fillId="5" borderId="10" xfId="5" applyFont="1" applyFill="1" applyBorder="1" applyAlignment="1">
      <alignment horizontal="left" vertical="top" wrapText="1"/>
    </xf>
    <xf numFmtId="0" fontId="10" fillId="6" borderId="18" xfId="5" applyFont="1" applyFill="1" applyBorder="1" applyAlignment="1">
      <alignment horizontal="left" vertical="top" wrapText="1"/>
    </xf>
    <xf numFmtId="0" fontId="10" fillId="6" borderId="10" xfId="5" applyFont="1" applyFill="1" applyBorder="1" applyAlignment="1">
      <alignment horizontal="left" vertical="top" wrapText="1"/>
    </xf>
    <xf numFmtId="0" fontId="9" fillId="3" borderId="22" xfId="6" applyFont="1" applyFill="1" applyBorder="1" applyAlignment="1">
      <alignment horizontal="center" vertical="center" wrapText="1"/>
    </xf>
    <xf numFmtId="0" fontId="9" fillId="3" borderId="13" xfId="6" applyFont="1" applyFill="1" applyBorder="1" applyAlignment="1">
      <alignment horizontal="center" vertical="center" wrapText="1"/>
    </xf>
    <xf numFmtId="0" fontId="9" fillId="3" borderId="17" xfId="5" applyFont="1" applyFill="1" applyBorder="1" applyAlignment="1">
      <alignment horizontal="left" vertical="center" wrapText="1" indent="1"/>
    </xf>
    <xf numFmtId="0" fontId="9" fillId="3" borderId="22" xfId="5" applyFont="1" applyFill="1" applyBorder="1" applyAlignment="1">
      <alignment horizontal="left" vertical="center" wrapText="1" indent="1"/>
    </xf>
    <xf numFmtId="0" fontId="7" fillId="3" borderId="22" xfId="6" applyFill="1" applyBorder="1" applyAlignment="1">
      <alignment horizontal="left" wrapText="1"/>
    </xf>
    <xf numFmtId="0" fontId="7" fillId="3" borderId="33" xfId="6" applyFill="1" applyBorder="1" applyAlignment="1">
      <alignment horizontal="left" wrapText="1"/>
    </xf>
    <xf numFmtId="0" fontId="12" fillId="6" borderId="29" xfId="5" applyFont="1" applyFill="1" applyBorder="1" applyAlignment="1">
      <alignment horizontal="center" vertical="center" wrapText="1"/>
    </xf>
    <xf numFmtId="0" fontId="12" fillId="6" borderId="30" xfId="5" applyFont="1" applyFill="1" applyBorder="1" applyAlignment="1">
      <alignment horizontal="center" vertical="center" wrapText="1"/>
    </xf>
    <xf numFmtId="0" fontId="12" fillId="5" borderId="29" xfId="5" applyFont="1" applyFill="1" applyBorder="1" applyAlignment="1">
      <alignment horizontal="center" vertical="center" wrapText="1"/>
    </xf>
    <xf numFmtId="0" fontId="12" fillId="5" borderId="30" xfId="5" applyFont="1" applyFill="1" applyBorder="1" applyAlignment="1">
      <alignment horizontal="center" vertical="center" wrapText="1"/>
    </xf>
    <xf numFmtId="0" fontId="10" fillId="6" borderId="32" xfId="5" applyFont="1" applyFill="1" applyBorder="1" applyAlignment="1">
      <alignment horizontal="left" vertical="top" wrapText="1"/>
    </xf>
    <xf numFmtId="0" fontId="10" fillId="6" borderId="0" xfId="5" applyFont="1" applyFill="1" applyAlignment="1">
      <alignment horizontal="left" vertical="top" wrapText="1"/>
    </xf>
    <xf numFmtId="0" fontId="10" fillId="6" borderId="9" xfId="5" applyFont="1" applyFill="1" applyBorder="1" applyAlignment="1">
      <alignment horizontal="left" vertical="top" wrapText="1"/>
    </xf>
    <xf numFmtId="0" fontId="10" fillId="5" borderId="32" xfId="5" applyFont="1" applyFill="1" applyBorder="1" applyAlignment="1">
      <alignment horizontal="left" vertical="center" wrapText="1"/>
    </xf>
    <xf numFmtId="0" fontId="10" fillId="5" borderId="0" xfId="5" applyFont="1" applyFill="1" applyAlignment="1">
      <alignment horizontal="left" vertical="center" wrapText="1"/>
    </xf>
    <xf numFmtId="0" fontId="10" fillId="5" borderId="7" xfId="5" applyFont="1" applyFill="1" applyBorder="1" applyAlignment="1">
      <alignment horizontal="left" vertical="top" wrapText="1"/>
    </xf>
    <xf numFmtId="0" fontId="10" fillId="6" borderId="7" xfId="5" applyFont="1" applyFill="1" applyBorder="1" applyAlignment="1">
      <alignment horizontal="left" vertical="top" wrapText="1"/>
    </xf>
    <xf numFmtId="0" fontId="14" fillId="0" borderId="7" xfId="5" applyFont="1" applyBorder="1" applyAlignment="1">
      <alignment horizontal="left" vertical="top" wrapText="1"/>
    </xf>
    <xf numFmtId="0" fontId="14" fillId="0" borderId="10" xfId="5" applyFont="1" applyBorder="1" applyAlignment="1">
      <alignment horizontal="left" vertical="top" wrapText="1"/>
    </xf>
    <xf numFmtId="0" fontId="12" fillId="3" borderId="22" xfId="5" applyFont="1" applyFill="1" applyBorder="1" applyAlignment="1">
      <alignment horizontal="center" vertical="center" wrapText="1"/>
    </xf>
    <xf numFmtId="0" fontId="12" fillId="3" borderId="13" xfId="5" applyFont="1" applyFill="1" applyBorder="1" applyAlignment="1">
      <alignment horizontal="center" vertical="center" wrapText="1"/>
    </xf>
    <xf numFmtId="0" fontId="6" fillId="3" borderId="3" xfId="5" applyFont="1" applyFill="1" applyBorder="1" applyAlignment="1">
      <alignment horizontal="center" vertical="center" wrapText="1"/>
    </xf>
    <xf numFmtId="0" fontId="6" fillId="3" borderId="4" xfId="5" applyFont="1" applyFill="1" applyBorder="1" applyAlignment="1">
      <alignment horizontal="center" vertical="center" wrapText="1"/>
    </xf>
    <xf numFmtId="0" fontId="6" fillId="3" borderId="5" xfId="5" applyFont="1" applyFill="1" applyBorder="1" applyAlignment="1">
      <alignment horizontal="center" vertical="center" wrapText="1"/>
    </xf>
    <xf numFmtId="0" fontId="8" fillId="3" borderId="6" xfId="5" applyFont="1" applyFill="1" applyBorder="1" applyAlignment="1">
      <alignment horizontal="center" vertical="center" wrapText="1"/>
    </xf>
    <xf numFmtId="0" fontId="8" fillId="3" borderId="13" xfId="5" applyFont="1" applyFill="1" applyBorder="1" applyAlignment="1">
      <alignment horizontal="center" vertical="center" wrapText="1"/>
    </xf>
    <xf numFmtId="0" fontId="8" fillId="4" borderId="7" xfId="5" applyFont="1" applyFill="1" applyBorder="1" applyAlignment="1">
      <alignment horizontal="center" vertical="center" wrapText="1"/>
    </xf>
    <xf numFmtId="0" fontId="8" fillId="0" borderId="10" xfId="5" applyFont="1" applyBorder="1" applyAlignment="1">
      <alignment horizontal="center" vertical="center" wrapText="1"/>
    </xf>
    <xf numFmtId="0" fontId="9" fillId="4" borderId="8" xfId="5" applyFont="1" applyFill="1" applyBorder="1" applyAlignment="1">
      <alignment horizontal="center" vertical="center" wrapText="1"/>
    </xf>
    <xf numFmtId="0" fontId="8" fillId="0" borderId="9" xfId="5" applyFont="1" applyBorder="1" applyAlignment="1">
      <alignment horizontal="center" vertical="center" wrapText="1"/>
    </xf>
    <xf numFmtId="0" fontId="0" fillId="0" borderId="44" xfId="0" applyBorder="1" applyAlignment="1"/>
    <xf numFmtId="0" fontId="0" fillId="0" borderId="44" xfId="0" applyFill="1" applyBorder="1" applyAlignment="1"/>
    <xf numFmtId="0" fontId="2" fillId="2" borderId="2" xfId="0" applyFont="1" applyFill="1" applyBorder="1" applyAlignment="1">
      <alignment horizontal="center" vertical="center" wrapText="1"/>
    </xf>
    <xf numFmtId="44" fontId="2" fillId="2" borderId="2" xfId="1" applyFont="1" applyFill="1" applyBorder="1" applyAlignment="1">
      <alignment horizontal="center" vertical="center" wrapText="1"/>
    </xf>
    <xf numFmtId="10" fontId="17" fillId="7" borderId="2" xfId="2" applyNumberFormat="1" applyFont="1" applyFill="1" applyBorder="1" applyAlignment="1">
      <alignment horizontal="center" vertical="center" wrapText="1"/>
    </xf>
    <xf numFmtId="43" fontId="2" fillId="2" borderId="2" xfId="4" applyFont="1" applyFill="1" applyBorder="1" applyAlignment="1">
      <alignment horizontal="center" vertical="center" wrapText="1"/>
    </xf>
    <xf numFmtId="0" fontId="19" fillId="2" borderId="2" xfId="0"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44" fontId="0" fillId="0" borderId="43" xfId="1" applyFont="1" applyBorder="1"/>
    <xf numFmtId="44" fontId="0" fillId="0" borderId="43" xfId="1" applyFont="1" applyBorder="1" applyAlignment="1"/>
    <xf numFmtId="10" fontId="0" fillId="0" borderId="43" xfId="2" applyNumberFormat="1" applyFont="1" applyBorder="1" applyAlignment="1"/>
    <xf numFmtId="0" fontId="0" fillId="0" borderId="43" xfId="0" applyFill="1" applyBorder="1" applyAlignment="1">
      <alignment vertical="center" wrapText="1"/>
    </xf>
    <xf numFmtId="0" fontId="0" fillId="0" borderId="43" xfId="0" applyFill="1" applyBorder="1" applyAlignment="1">
      <alignment horizontal="center" vertical="center" wrapText="1"/>
    </xf>
    <xf numFmtId="0" fontId="3" fillId="0" borderId="43" xfId="0" applyFont="1" applyBorder="1" applyAlignment="1">
      <alignment horizontal="center"/>
    </xf>
    <xf numFmtId="0" fontId="3" fillId="0" borderId="43" xfId="0" applyFont="1" applyBorder="1" applyAlignment="1">
      <alignment horizontal="left"/>
    </xf>
    <xf numFmtId="44" fontId="18" fillId="0" borderId="43" xfId="1" applyFont="1" applyBorder="1" applyAlignment="1">
      <alignment horizontal="center"/>
    </xf>
    <xf numFmtId="43" fontId="0" fillId="0" borderId="43" xfId="4" applyFont="1" applyBorder="1" applyAlignment="1">
      <alignment horizontal="center"/>
    </xf>
    <xf numFmtId="166" fontId="0" fillId="0" borderId="43" xfId="0" applyNumberFormat="1" applyBorder="1" applyAlignment="1"/>
    <xf numFmtId="164" fontId="0" fillId="0" borderId="43" xfId="2" applyNumberFormat="1" applyFont="1" applyBorder="1" applyAlignment="1"/>
    <xf numFmtId="44" fontId="0" fillId="0" borderId="43" xfId="1" applyFont="1" applyFill="1" applyBorder="1" applyAlignment="1"/>
    <xf numFmtId="165" fontId="0" fillId="0" borderId="43" xfId="2" applyNumberFormat="1" applyFont="1" applyFill="1" applyBorder="1" applyAlignment="1"/>
    <xf numFmtId="0" fontId="0" fillId="0" borderId="45" xfId="0" applyBorder="1" applyAlignment="1">
      <alignment horizontal="center" vertical="center"/>
    </xf>
    <xf numFmtId="44" fontId="0" fillId="0" borderId="46" xfId="1" applyFont="1" applyBorder="1" applyAlignment="1">
      <alignment vertical="center"/>
    </xf>
    <xf numFmtId="44" fontId="0" fillId="0" borderId="46" xfId="1" applyFont="1" applyBorder="1" applyAlignment="1"/>
    <xf numFmtId="10" fontId="0" fillId="0" borderId="46" xfId="2" applyNumberFormat="1" applyFont="1" applyBorder="1" applyAlignment="1"/>
    <xf numFmtId="0" fontId="0" fillId="0" borderId="46" xfId="0" applyFill="1" applyBorder="1" applyAlignment="1">
      <alignment vertical="center" wrapText="1"/>
    </xf>
    <xf numFmtId="0" fontId="0" fillId="0" borderId="46" xfId="0" applyFill="1" applyBorder="1" applyAlignment="1">
      <alignment horizontal="center" vertical="center" wrapText="1"/>
    </xf>
    <xf numFmtId="0" fontId="3" fillId="0" borderId="46" xfId="0" applyFont="1" applyBorder="1" applyAlignment="1">
      <alignment horizontal="center"/>
    </xf>
    <xf numFmtId="0" fontId="3" fillId="0" borderId="46" xfId="0" applyFont="1" applyBorder="1" applyAlignment="1">
      <alignment horizontal="left"/>
    </xf>
    <xf numFmtId="44" fontId="18" fillId="0" borderId="46" xfId="1" applyFont="1" applyBorder="1" applyAlignment="1">
      <alignment horizontal="center"/>
    </xf>
    <xf numFmtId="43" fontId="0" fillId="0" borderId="46" xfId="4" applyFont="1" applyBorder="1" applyAlignment="1">
      <alignment horizontal="center"/>
    </xf>
    <xf numFmtId="166" fontId="0" fillId="0" borderId="46" xfId="0" applyNumberFormat="1" applyBorder="1" applyAlignment="1"/>
    <xf numFmtId="164" fontId="0" fillId="0" borderId="46" xfId="2" applyNumberFormat="1" applyFont="1" applyBorder="1" applyAlignment="1"/>
    <xf numFmtId="44" fontId="0" fillId="0" borderId="46" xfId="1" applyFont="1" applyFill="1" applyBorder="1" applyAlignment="1"/>
    <xf numFmtId="165" fontId="0" fillId="0" borderId="46" xfId="2" applyNumberFormat="1" applyFont="1" applyFill="1" applyBorder="1" applyAlignment="1"/>
    <xf numFmtId="44" fontId="0" fillId="0" borderId="47" xfId="1" applyFont="1" applyBorder="1" applyAlignment="1"/>
    <xf numFmtId="0" fontId="0" fillId="0" borderId="48" xfId="0" applyBorder="1" applyAlignment="1">
      <alignment horizontal="center" vertical="center"/>
    </xf>
    <xf numFmtId="44" fontId="0" fillId="0" borderId="49" xfId="1" applyFont="1" applyBorder="1" applyAlignment="1"/>
    <xf numFmtId="44" fontId="0" fillId="0" borderId="49" xfId="1" applyFont="1" applyFill="1" applyBorder="1" applyAlignment="1"/>
    <xf numFmtId="0" fontId="0" fillId="0" borderId="50" xfId="0" applyBorder="1" applyAlignment="1">
      <alignment horizontal="center" vertical="center"/>
    </xf>
    <xf numFmtId="44" fontId="0" fillId="0" borderId="51" xfId="1" applyFont="1" applyFill="1" applyBorder="1" applyAlignment="1">
      <alignment vertical="center"/>
    </xf>
    <xf numFmtId="44" fontId="0" fillId="0" borderId="51" xfId="1" applyFont="1" applyFill="1" applyBorder="1" applyAlignment="1"/>
    <xf numFmtId="10" fontId="0" fillId="0" borderId="51" xfId="2" applyNumberFormat="1" applyFont="1" applyBorder="1" applyAlignment="1"/>
    <xf numFmtId="44" fontId="0" fillId="0" borderId="51" xfId="1" applyFont="1" applyBorder="1" applyAlignment="1"/>
    <xf numFmtId="0" fontId="0" fillId="0" borderId="51" xfId="0" applyFill="1" applyBorder="1" applyAlignment="1">
      <alignment vertical="center" wrapText="1"/>
    </xf>
    <xf numFmtId="0" fontId="0" fillId="0" borderId="51" xfId="0" applyFill="1" applyBorder="1" applyAlignment="1">
      <alignment horizontal="center" vertical="center" wrapText="1"/>
    </xf>
    <xf numFmtId="0" fontId="3" fillId="0" borderId="51" xfId="0" applyFont="1" applyFill="1" applyBorder="1" applyAlignment="1">
      <alignment horizontal="center"/>
    </xf>
    <xf numFmtId="0" fontId="3" fillId="0" borderId="51" xfId="0" applyFont="1" applyFill="1" applyBorder="1" applyAlignment="1">
      <alignment horizontal="left"/>
    </xf>
    <xf numFmtId="44" fontId="18" fillId="0" borderId="51" xfId="1" applyFont="1" applyBorder="1" applyAlignment="1">
      <alignment horizontal="center"/>
    </xf>
    <xf numFmtId="43" fontId="0" fillId="0" borderId="51" xfId="4" applyFont="1" applyFill="1" applyBorder="1" applyAlignment="1">
      <alignment horizontal="center"/>
    </xf>
    <xf numFmtId="166" fontId="0" fillId="0" borderId="51" xfId="0" applyNumberFormat="1" applyBorder="1" applyAlignment="1"/>
    <xf numFmtId="164" fontId="0" fillId="0" borderId="51" xfId="2" applyNumberFormat="1" applyFont="1" applyBorder="1" applyAlignment="1"/>
    <xf numFmtId="165" fontId="0" fillId="0" borderId="51" xfId="2" applyNumberFormat="1" applyFont="1" applyFill="1" applyBorder="1" applyAlignment="1"/>
    <xf numFmtId="44" fontId="0" fillId="0" borderId="52" xfId="1" applyFont="1" applyFill="1" applyBorder="1" applyAlignment="1"/>
    <xf numFmtId="44" fontId="0" fillId="0" borderId="54" xfId="1" applyFont="1" applyBorder="1"/>
    <xf numFmtId="44" fontId="0" fillId="0" borderId="54" xfId="1" applyFont="1" applyBorder="1" applyAlignment="1"/>
    <xf numFmtId="10" fontId="0" fillId="0" borderId="54" xfId="2" applyNumberFormat="1" applyFont="1" applyBorder="1" applyAlignment="1"/>
    <xf numFmtId="0" fontId="0" fillId="0" borderId="54" xfId="0" applyFill="1" applyBorder="1" applyAlignment="1">
      <alignment vertical="center" wrapText="1"/>
    </xf>
    <xf numFmtId="0" fontId="0" fillId="0" borderId="54" xfId="0" applyFill="1" applyBorder="1" applyAlignment="1">
      <alignment horizontal="center" vertical="center" wrapText="1"/>
    </xf>
    <xf numFmtId="0" fontId="3" fillId="0" borderId="54" xfId="0" applyFont="1" applyBorder="1" applyAlignment="1">
      <alignment horizontal="center"/>
    </xf>
    <xf numFmtId="0" fontId="3" fillId="0" borderId="54" xfId="0" applyFont="1" applyBorder="1" applyAlignment="1">
      <alignment horizontal="left"/>
    </xf>
    <xf numFmtId="44" fontId="18" fillId="0" borderId="54" xfId="1" applyFont="1" applyBorder="1" applyAlignment="1">
      <alignment horizontal="center"/>
    </xf>
    <xf numFmtId="43" fontId="0" fillId="0" borderId="54" xfId="4" applyFont="1" applyBorder="1" applyAlignment="1">
      <alignment horizontal="center"/>
    </xf>
    <xf numFmtId="166" fontId="0" fillId="0" borderId="54" xfId="0" applyNumberFormat="1" applyBorder="1" applyAlignment="1"/>
    <xf numFmtId="164" fontId="0" fillId="0" borderId="54" xfId="2" applyNumberFormat="1" applyFont="1" applyBorder="1" applyAlignment="1"/>
    <xf numFmtId="44" fontId="0" fillId="0" borderId="54" xfId="1" applyFont="1" applyFill="1" applyBorder="1" applyAlignment="1"/>
    <xf numFmtId="165" fontId="0" fillId="0" borderId="54" xfId="2" applyNumberFormat="1" applyFont="1" applyFill="1" applyBorder="1" applyAlignment="1"/>
    <xf numFmtId="44" fontId="0" fillId="0" borderId="55" xfId="1" applyFont="1" applyBorder="1" applyAlignment="1"/>
    <xf numFmtId="44" fontId="0" fillId="0" borderId="56" xfId="1" applyFont="1" applyBorder="1" applyAlignment="1"/>
    <xf numFmtId="44" fontId="0" fillId="0" borderId="51" xfId="1" applyFont="1" applyBorder="1"/>
    <xf numFmtId="0" fontId="3" fillId="0" borderId="51" xfId="0" applyFont="1" applyBorder="1" applyAlignment="1">
      <alignment horizontal="center"/>
    </xf>
    <xf numFmtId="0" fontId="3" fillId="0" borderId="51" xfId="0" applyFont="1" applyBorder="1" applyAlignment="1">
      <alignment horizontal="left"/>
    </xf>
    <xf numFmtId="43" fontId="0" fillId="0" borderId="51" xfId="4" applyFont="1" applyBorder="1" applyAlignment="1">
      <alignment horizontal="center"/>
    </xf>
    <xf numFmtId="44" fontId="0" fillId="0" borderId="52" xfId="1" applyFont="1" applyBorder="1" applyAlignment="1"/>
    <xf numFmtId="10" fontId="0" fillId="0" borderId="43" xfId="2" applyNumberFormat="1" applyFont="1" applyBorder="1"/>
    <xf numFmtId="44" fontId="0" fillId="0" borderId="46" xfId="1" applyFont="1" applyBorder="1"/>
    <xf numFmtId="10" fontId="0" fillId="0" borderId="46" xfId="2" applyNumberFormat="1" applyFont="1" applyBorder="1"/>
    <xf numFmtId="10" fontId="0" fillId="0" borderId="51" xfId="2" applyNumberFormat="1" applyFont="1" applyBorder="1"/>
    <xf numFmtId="0" fontId="0" fillId="0" borderId="43" xfId="0" applyBorder="1"/>
    <xf numFmtId="0" fontId="0" fillId="0" borderId="43" xfId="0" applyBorder="1" applyAlignment="1"/>
    <xf numFmtId="0" fontId="0" fillId="0" borderId="43" xfId="0" applyBorder="1" applyAlignment="1">
      <alignment horizontal="center"/>
    </xf>
    <xf numFmtId="165" fontId="0" fillId="0" borderId="43" xfId="2" applyNumberFormat="1" applyFont="1" applyBorder="1"/>
    <xf numFmtId="0" fontId="0" fillId="0" borderId="53" xfId="0" applyBorder="1" applyAlignment="1">
      <alignment horizontal="center" vertical="center"/>
    </xf>
    <xf numFmtId="0" fontId="0" fillId="0" borderId="44" xfId="0" applyBorder="1"/>
    <xf numFmtId="44" fontId="2" fillId="8" borderId="2" xfId="1" applyFont="1" applyFill="1" applyBorder="1" applyAlignment="1">
      <alignment horizontal="center" vertical="center" wrapText="1"/>
    </xf>
    <xf numFmtId="0" fontId="0" fillId="0" borderId="46" xfId="0" applyBorder="1" applyAlignment="1">
      <alignment horizontal="center" vertical="center" wrapText="1"/>
    </xf>
    <xf numFmtId="166" fontId="0" fillId="0" borderId="46" xfId="0" applyNumberFormat="1" applyBorder="1"/>
    <xf numFmtId="44" fontId="0" fillId="0" borderId="51" xfId="1" applyFont="1" applyBorder="1" applyAlignment="1">
      <alignment vertical="center"/>
    </xf>
    <xf numFmtId="0" fontId="0" fillId="0" borderId="51" xfId="0" applyBorder="1" applyAlignment="1">
      <alignment horizontal="center" vertical="center" wrapText="1"/>
    </xf>
    <xf numFmtId="166" fontId="0" fillId="0" borderId="51" xfId="0" applyNumberFormat="1" applyBorder="1"/>
    <xf numFmtId="0" fontId="0" fillId="0" borderId="54" xfId="0" applyBorder="1" applyAlignment="1">
      <alignment vertical="center" wrapText="1"/>
    </xf>
    <xf numFmtId="0" fontId="0" fillId="0" borderId="54" xfId="0" applyBorder="1" applyAlignment="1">
      <alignment horizontal="center" vertical="center" wrapText="1"/>
    </xf>
    <xf numFmtId="166" fontId="0" fillId="0" borderId="54" xfId="0" applyNumberFormat="1" applyBorder="1"/>
    <xf numFmtId="0" fontId="0" fillId="0" borderId="46" xfId="0" applyBorder="1" applyAlignment="1">
      <alignment vertical="center" wrapText="1"/>
    </xf>
    <xf numFmtId="0" fontId="0" fillId="0" borderId="51" xfId="0" applyBorder="1" applyAlignment="1">
      <alignment vertical="center" wrapText="1"/>
    </xf>
    <xf numFmtId="9" fontId="0" fillId="0" borderId="46" xfId="1" applyNumberFormat="1" applyFont="1" applyBorder="1"/>
    <xf numFmtId="9" fontId="0" fillId="0" borderId="51" xfId="1" applyNumberFormat="1" applyFont="1" applyBorder="1"/>
  </cellXfs>
  <cellStyles count="8">
    <cellStyle name="Migliaia" xfId="4" builtinId="3"/>
    <cellStyle name="Migliaia 2" xfId="7" xr:uid="{E2DCF87B-C361-4C86-9E6D-BD441606C854}"/>
    <cellStyle name="Normale" xfId="0" builtinId="0"/>
    <cellStyle name="Normale 2" xfId="3" xr:uid="{3D33075E-D392-4D6A-8D49-E1080511C29D}"/>
    <cellStyle name="Normale 2 2" xfId="5" xr:uid="{120993D4-536E-4852-A601-542A3C8DE9B3}"/>
    <cellStyle name="Normale 3" xfId="6" xr:uid="{88075B57-49C1-4896-8D2D-CD0AC075BDBF}"/>
    <cellStyle name="Percentuale"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6C51-C1DA-40D6-A530-908759B47786}">
  <dimension ref="A1:T45"/>
  <sheetViews>
    <sheetView zoomScaleNormal="100" workbookViewId="0">
      <pane ySplit="1" topLeftCell="A44" activePane="bottomLeft" state="frozen"/>
      <selection pane="bottomLeft" activeCell="A45" sqref="A45:XFD45"/>
    </sheetView>
  </sheetViews>
  <sheetFormatPr defaultColWidth="8.81640625" defaultRowHeight="14.5" x14ac:dyDescent="0.35"/>
  <cols>
    <col min="1" max="1" width="10.1796875" style="2" bestFit="1" customWidth="1"/>
    <col min="2" max="2" width="18.81640625" style="1" hidden="1" customWidth="1"/>
    <col min="3" max="3" width="22.54296875" style="1" hidden="1" customWidth="1"/>
    <col min="4" max="4" width="22.54296875" style="100" hidden="1" customWidth="1"/>
    <col min="5" max="5" width="22.54296875" style="1" customWidth="1"/>
    <col min="6" max="6" width="16.1796875" style="3" customWidth="1"/>
    <col min="7" max="7" width="12.1796875" style="93" customWidth="1"/>
    <col min="8" max="8" width="18.1796875" style="3" customWidth="1"/>
    <col min="9" max="9" width="13.1796875" style="10" customWidth="1"/>
    <col min="10" max="10" width="45.81640625" style="10" customWidth="1"/>
    <col min="11" max="11" width="18.54296875" style="10" customWidth="1"/>
    <col min="12" max="12" width="18.54296875" style="101" customWidth="1"/>
    <col min="13" max="13" width="7.453125" style="90" customWidth="1"/>
    <col min="14" max="14" width="7" style="2" customWidth="1"/>
    <col min="15" max="15" width="10.6328125" style="2" customWidth="1"/>
    <col min="16" max="16" width="17.81640625" style="1" customWidth="1"/>
    <col min="17" max="17" width="12.453125" style="11" bestFit="1" customWidth="1"/>
    <col min="18" max="18" width="15" style="1" customWidth="1"/>
    <col min="19" max="19" width="16.81640625" style="2" bestFit="1" customWidth="1"/>
    <col min="20" max="16384" width="8.81640625" style="2"/>
  </cols>
  <sheetData>
    <row r="1" spans="1:20" s="8" customFormat="1" ht="36" customHeight="1" thickBot="1" x14ac:dyDescent="0.4">
      <c r="A1" s="151" t="s">
        <v>5</v>
      </c>
      <c r="B1" s="152" t="s">
        <v>243</v>
      </c>
      <c r="C1" s="152" t="s">
        <v>244</v>
      </c>
      <c r="D1" s="153" t="s">
        <v>246</v>
      </c>
      <c r="E1" s="152" t="s">
        <v>247</v>
      </c>
      <c r="F1" s="152" t="s">
        <v>27</v>
      </c>
      <c r="G1" s="151" t="s">
        <v>249</v>
      </c>
      <c r="H1" s="151" t="s">
        <v>29</v>
      </c>
      <c r="I1" s="151" t="s">
        <v>28</v>
      </c>
      <c r="J1" s="151" t="s">
        <v>235</v>
      </c>
      <c r="K1" s="151" t="s">
        <v>30</v>
      </c>
      <c r="L1" s="152" t="s">
        <v>251</v>
      </c>
      <c r="M1" s="154" t="s">
        <v>0</v>
      </c>
      <c r="N1" s="155" t="s">
        <v>1</v>
      </c>
      <c r="O1" s="151" t="s">
        <v>2</v>
      </c>
      <c r="P1" s="152" t="s">
        <v>14</v>
      </c>
      <c r="Q1" s="156" t="s">
        <v>3</v>
      </c>
      <c r="R1" s="152" t="s">
        <v>4</v>
      </c>
      <c r="S1" s="157" t="s">
        <v>252</v>
      </c>
    </row>
    <row r="2" spans="1:20" s="3" customFormat="1" ht="14.5" customHeight="1" x14ac:dyDescent="0.35">
      <c r="A2" s="171" t="s">
        <v>6</v>
      </c>
      <c r="B2" s="172">
        <v>58934336.525307797</v>
      </c>
      <c r="C2" s="173">
        <v>18500000</v>
      </c>
      <c r="D2" s="174">
        <v>0.31390868364244101</v>
      </c>
      <c r="E2" s="173">
        <v>103600054.54999998</v>
      </c>
      <c r="F2" s="175" t="s">
        <v>242</v>
      </c>
      <c r="G2" s="176" t="s">
        <v>248</v>
      </c>
      <c r="H2" s="176" t="s">
        <v>250</v>
      </c>
      <c r="I2" s="177" t="s">
        <v>9</v>
      </c>
      <c r="J2" s="178" t="s">
        <v>264</v>
      </c>
      <c r="K2" s="177" t="s">
        <v>101</v>
      </c>
      <c r="L2" s="179">
        <v>32520956.749075577</v>
      </c>
      <c r="M2" s="180">
        <v>0.7</v>
      </c>
      <c r="N2" s="181">
        <v>0.08</v>
      </c>
      <c r="O2" s="182">
        <v>3.9888596919448162E-2</v>
      </c>
      <c r="P2" s="183">
        <v>72644.058771126249</v>
      </c>
      <c r="Q2" s="184">
        <v>0.1</v>
      </c>
      <c r="R2" s="183">
        <v>7264.4058771126256</v>
      </c>
      <c r="S2" s="185">
        <v>79908.464648238878</v>
      </c>
      <c r="T2" s="149"/>
    </row>
    <row r="3" spans="1:20" s="3" customFormat="1" ht="14.5" customHeight="1" x14ac:dyDescent="0.35">
      <c r="A3" s="186"/>
      <c r="B3" s="9">
        <v>58934336.525307797</v>
      </c>
      <c r="C3" s="4">
        <v>9000000</v>
      </c>
      <c r="D3" s="99">
        <v>0.15271233258280914</v>
      </c>
      <c r="E3" s="4">
        <v>103600054.54999998</v>
      </c>
      <c r="F3" s="91" t="s">
        <v>242</v>
      </c>
      <c r="G3" s="92" t="s">
        <v>248</v>
      </c>
      <c r="H3" s="92" t="s">
        <v>250</v>
      </c>
      <c r="I3" s="10" t="s">
        <v>10</v>
      </c>
      <c r="J3" s="89" t="s">
        <v>105</v>
      </c>
      <c r="K3" s="10" t="s">
        <v>103</v>
      </c>
      <c r="L3" s="101">
        <v>15821005.986036766</v>
      </c>
      <c r="M3" s="90">
        <v>0.5</v>
      </c>
      <c r="N3" s="5">
        <v>0.08</v>
      </c>
      <c r="O3" s="12">
        <v>4.3191869975043012E-2</v>
      </c>
      <c r="P3" s="6">
        <v>27333.553336931091</v>
      </c>
      <c r="Q3" s="7">
        <v>0.1</v>
      </c>
      <c r="R3" s="6">
        <v>2733.3553336931091</v>
      </c>
      <c r="S3" s="187">
        <v>30066.908670624201</v>
      </c>
      <c r="T3" s="149"/>
    </row>
    <row r="4" spans="1:20" s="3" customFormat="1" ht="14.5" customHeight="1" x14ac:dyDescent="0.35">
      <c r="A4" s="186"/>
      <c r="B4" s="9">
        <v>58934336.525307797</v>
      </c>
      <c r="C4" s="4">
        <v>1500000</v>
      </c>
      <c r="D4" s="99">
        <v>2.5452055430468187E-2</v>
      </c>
      <c r="E4" s="4">
        <v>103600054.54999998</v>
      </c>
      <c r="F4" s="91" t="s">
        <v>242</v>
      </c>
      <c r="G4" s="92" t="s">
        <v>248</v>
      </c>
      <c r="H4" s="92" t="s">
        <v>250</v>
      </c>
      <c r="I4" s="10" t="s">
        <v>11</v>
      </c>
      <c r="J4" s="89" t="s">
        <v>265</v>
      </c>
      <c r="K4" s="10" t="s">
        <v>107</v>
      </c>
      <c r="L4" s="101">
        <v>2636834.3310061274</v>
      </c>
      <c r="M4" s="90">
        <v>0.95</v>
      </c>
      <c r="N4" s="5">
        <v>0.08</v>
      </c>
      <c r="O4" s="12">
        <v>5.7012629517626881E-2</v>
      </c>
      <c r="P4" s="6">
        <v>11425.297269788902</v>
      </c>
      <c r="Q4" s="7">
        <v>0.1</v>
      </c>
      <c r="R4" s="6">
        <v>1142.5297269788903</v>
      </c>
      <c r="S4" s="187">
        <v>12567.826996767792</v>
      </c>
      <c r="T4" s="149"/>
    </row>
    <row r="5" spans="1:20" s="94" customFormat="1" ht="14.5" customHeight="1" x14ac:dyDescent="0.35">
      <c r="A5" s="186"/>
      <c r="B5" s="98">
        <v>58934336.525307797</v>
      </c>
      <c r="C5" s="6">
        <v>23934336.525307797</v>
      </c>
      <c r="D5" s="99">
        <v>0.40611870662240895</v>
      </c>
      <c r="E5" s="4">
        <v>103600054.54999998</v>
      </c>
      <c r="F5" s="91" t="s">
        <v>242</v>
      </c>
      <c r="G5" s="92" t="s">
        <v>248</v>
      </c>
      <c r="H5" s="92" t="s">
        <v>250</v>
      </c>
      <c r="I5" s="95" t="s">
        <v>16</v>
      </c>
      <c r="J5" s="96" t="s">
        <v>266</v>
      </c>
      <c r="K5" s="95" t="s">
        <v>112</v>
      </c>
      <c r="L5" s="101">
        <v>42073920.159857005</v>
      </c>
      <c r="M5" s="97">
        <v>1.05</v>
      </c>
      <c r="N5" s="5">
        <v>0.08</v>
      </c>
      <c r="O5" s="12">
        <v>3.8920615252880063E-2</v>
      </c>
      <c r="P5" s="6">
        <v>137553.60013266382</v>
      </c>
      <c r="Q5" s="7">
        <v>0.1</v>
      </c>
      <c r="R5" s="6">
        <v>13755.360013266383</v>
      </c>
      <c r="S5" s="188">
        <v>151308.96014593021</v>
      </c>
      <c r="T5" s="150"/>
    </row>
    <row r="6" spans="1:20" s="94" customFormat="1" ht="14.5" customHeight="1" thickBot="1" x14ac:dyDescent="0.4">
      <c r="A6" s="189"/>
      <c r="B6" s="190">
        <v>58934336.525307797</v>
      </c>
      <c r="C6" s="191">
        <v>6000000</v>
      </c>
      <c r="D6" s="192">
        <v>0.10180822172187275</v>
      </c>
      <c r="E6" s="193">
        <v>103600054.54999998</v>
      </c>
      <c r="F6" s="194" t="s">
        <v>242</v>
      </c>
      <c r="G6" s="195" t="s">
        <v>248</v>
      </c>
      <c r="H6" s="195" t="s">
        <v>250</v>
      </c>
      <c r="I6" s="196" t="s">
        <v>12</v>
      </c>
      <c r="J6" s="197" t="s">
        <v>267</v>
      </c>
      <c r="K6" s="196" t="s">
        <v>171</v>
      </c>
      <c r="L6" s="198">
        <v>10547337.32402451</v>
      </c>
      <c r="M6" s="199">
        <v>0.75</v>
      </c>
      <c r="N6" s="200">
        <v>0.08</v>
      </c>
      <c r="O6" s="201">
        <v>4.5514681545521178E-2</v>
      </c>
      <c r="P6" s="191">
        <v>28803.521967369907</v>
      </c>
      <c r="Q6" s="202">
        <v>0.1</v>
      </c>
      <c r="R6" s="191">
        <v>2880.3521967369907</v>
      </c>
      <c r="S6" s="203">
        <v>31683.874164106899</v>
      </c>
      <c r="T6" s="150"/>
    </row>
    <row r="7" spans="1:20" s="3" customFormat="1" ht="14.5" customHeight="1" thickBot="1" x14ac:dyDescent="0.4">
      <c r="A7" s="232" t="s">
        <v>273</v>
      </c>
      <c r="B7" s="204">
        <v>10000000</v>
      </c>
      <c r="C7" s="205">
        <v>3800000</v>
      </c>
      <c r="D7" s="206">
        <v>0.38</v>
      </c>
      <c r="E7" s="205">
        <v>14380053.68</v>
      </c>
      <c r="F7" s="207" t="s">
        <v>13</v>
      </c>
      <c r="G7" s="208" t="s">
        <v>248</v>
      </c>
      <c r="H7" s="208" t="s">
        <v>250</v>
      </c>
      <c r="I7" s="209" t="s">
        <v>11</v>
      </c>
      <c r="J7" s="210" t="s">
        <v>265</v>
      </c>
      <c r="K7" s="209" t="s">
        <v>107</v>
      </c>
      <c r="L7" s="211">
        <v>14380053.68</v>
      </c>
      <c r="M7" s="212">
        <v>0.95</v>
      </c>
      <c r="N7" s="213">
        <v>0.08</v>
      </c>
      <c r="O7" s="214">
        <v>0.11189</v>
      </c>
      <c r="P7" s="215"/>
      <c r="Q7" s="216">
        <v>0.25</v>
      </c>
      <c r="R7" s="215">
        <v>0</v>
      </c>
      <c r="S7" s="217">
        <v>145343.75973439231</v>
      </c>
      <c r="T7" s="149"/>
    </row>
    <row r="8" spans="1:20" s="3" customFormat="1" ht="14.5" customHeight="1" x14ac:dyDescent="0.35">
      <c r="A8" s="186" t="s">
        <v>8</v>
      </c>
      <c r="B8" s="158">
        <v>16000000</v>
      </c>
      <c r="C8" s="159">
        <v>8272000</v>
      </c>
      <c r="D8" s="160">
        <v>0.51700000000000002</v>
      </c>
      <c r="E8" s="159">
        <v>13850992.600000001</v>
      </c>
      <c r="F8" s="161" t="s">
        <v>236</v>
      </c>
      <c r="G8" s="162" t="s">
        <v>248</v>
      </c>
      <c r="H8" s="162" t="s">
        <v>250</v>
      </c>
      <c r="I8" s="163" t="s">
        <v>9</v>
      </c>
      <c r="J8" s="164" t="s">
        <v>264</v>
      </c>
      <c r="K8" s="163" t="s">
        <v>101</v>
      </c>
      <c r="L8" s="165">
        <v>7160963.1742000012</v>
      </c>
      <c r="M8" s="166">
        <v>0.7</v>
      </c>
      <c r="N8" s="167">
        <v>0.08</v>
      </c>
      <c r="O8" s="168">
        <v>4.8113877394955533E-2</v>
      </c>
      <c r="P8" s="169">
        <v>19294.335434822027</v>
      </c>
      <c r="Q8" s="170">
        <v>0.16968129625</v>
      </c>
      <c r="R8" s="169">
        <v>3273.8878468629091</v>
      </c>
      <c r="S8" s="218">
        <v>22568.223281684936</v>
      </c>
      <c r="T8" s="149"/>
    </row>
    <row r="9" spans="1:20" s="3" customFormat="1" ht="14.5" customHeight="1" x14ac:dyDescent="0.35">
      <c r="A9" s="186"/>
      <c r="B9" s="1">
        <v>16000000</v>
      </c>
      <c r="C9" s="4">
        <v>396000</v>
      </c>
      <c r="D9" s="99">
        <v>2.4750000000000001E-2</v>
      </c>
      <c r="E9" s="4">
        <v>13850992.600000001</v>
      </c>
      <c r="F9" s="91" t="s">
        <v>236</v>
      </c>
      <c r="G9" s="92" t="s">
        <v>248</v>
      </c>
      <c r="H9" s="92" t="s">
        <v>250</v>
      </c>
      <c r="I9" s="10" t="s">
        <v>10</v>
      </c>
      <c r="J9" s="89" t="s">
        <v>105</v>
      </c>
      <c r="K9" s="10" t="s">
        <v>103</v>
      </c>
      <c r="L9" s="101">
        <v>342812.06685000006</v>
      </c>
      <c r="M9" s="90">
        <v>0.5</v>
      </c>
      <c r="N9" s="5">
        <v>0.08</v>
      </c>
      <c r="O9" s="12">
        <v>9.10910458050955E-2</v>
      </c>
      <c r="P9" s="6">
        <v>1249.0843873589126</v>
      </c>
      <c r="Q9" s="7">
        <v>0.16968129625</v>
      </c>
      <c r="R9" s="6">
        <v>211.94625797269742</v>
      </c>
      <c r="S9" s="187">
        <v>1461.03064533161</v>
      </c>
      <c r="T9" s="149"/>
    </row>
    <row r="10" spans="1:20" s="3" customFormat="1" ht="14.5" customHeight="1" x14ac:dyDescent="0.35">
      <c r="A10" s="186"/>
      <c r="B10" s="1">
        <v>16000000</v>
      </c>
      <c r="C10" s="4">
        <v>2960000</v>
      </c>
      <c r="D10" s="99">
        <v>0.185</v>
      </c>
      <c r="E10" s="4">
        <v>13850992.600000001</v>
      </c>
      <c r="F10" s="91" t="s">
        <v>236</v>
      </c>
      <c r="G10" s="92" t="s">
        <v>248</v>
      </c>
      <c r="H10" s="92" t="s">
        <v>250</v>
      </c>
      <c r="I10" s="10" t="s">
        <v>11</v>
      </c>
      <c r="J10" s="89" t="s">
        <v>265</v>
      </c>
      <c r="K10" s="10" t="s">
        <v>107</v>
      </c>
      <c r="L10" s="101">
        <v>2562433.6310000001</v>
      </c>
      <c r="M10" s="90">
        <v>0.95</v>
      </c>
      <c r="N10" s="5">
        <v>0.08</v>
      </c>
      <c r="O10" s="12">
        <v>5.7323664854294007E-2</v>
      </c>
      <c r="P10" s="6">
        <v>11163.494587285992</v>
      </c>
      <c r="Q10" s="7">
        <v>0.16968129625</v>
      </c>
      <c r="R10" s="6">
        <v>1894.2362322505458</v>
      </c>
      <c r="S10" s="187">
        <v>13057.730819536537</v>
      </c>
      <c r="T10" s="149"/>
    </row>
    <row r="11" spans="1:20" s="3" customFormat="1" ht="14.5" customHeight="1" x14ac:dyDescent="0.35">
      <c r="A11" s="186"/>
      <c r="B11" s="1">
        <v>16000000</v>
      </c>
      <c r="C11" s="4">
        <v>120000</v>
      </c>
      <c r="D11" s="99">
        <v>7.4999999999999997E-3</v>
      </c>
      <c r="E11" s="4">
        <v>13850992.600000001</v>
      </c>
      <c r="F11" s="91" t="s">
        <v>236</v>
      </c>
      <c r="G11" s="92" t="s">
        <v>248</v>
      </c>
      <c r="H11" s="92" t="s">
        <v>250</v>
      </c>
      <c r="I11" s="10" t="s">
        <v>15</v>
      </c>
      <c r="J11" s="89" t="s">
        <v>268</v>
      </c>
      <c r="K11" s="10" t="s">
        <v>109</v>
      </c>
      <c r="L11" s="101">
        <v>103882.44450000001</v>
      </c>
      <c r="M11" s="90">
        <v>0.9</v>
      </c>
      <c r="N11" s="5">
        <v>0.08</v>
      </c>
      <c r="O11" s="12">
        <v>0.12848795860027865</v>
      </c>
      <c r="P11" s="6">
        <v>961.03031243124576</v>
      </c>
      <c r="Q11" s="7">
        <v>0.16968129625</v>
      </c>
      <c r="R11" s="6">
        <v>163.06886914887627</v>
      </c>
      <c r="S11" s="187">
        <v>1124.0991815801221</v>
      </c>
      <c r="T11" s="149"/>
    </row>
    <row r="12" spans="1:20" s="3" customFormat="1" ht="14.5" customHeight="1" x14ac:dyDescent="0.35">
      <c r="A12" s="186"/>
      <c r="B12" s="1">
        <v>16000000</v>
      </c>
      <c r="C12" s="4">
        <v>92000</v>
      </c>
      <c r="D12" s="99">
        <v>5.7499999999999999E-3</v>
      </c>
      <c r="E12" s="4">
        <v>13850992.600000001</v>
      </c>
      <c r="F12" s="91" t="s">
        <v>236</v>
      </c>
      <c r="G12" s="92" t="s">
        <v>248</v>
      </c>
      <c r="H12" s="92" t="s">
        <v>250</v>
      </c>
      <c r="I12" s="10" t="s">
        <v>16</v>
      </c>
      <c r="J12" s="89" t="s">
        <v>266</v>
      </c>
      <c r="K12" s="10" t="s">
        <v>112</v>
      </c>
      <c r="L12" s="101">
        <v>79643.207450000002</v>
      </c>
      <c r="M12" s="90">
        <v>1.05</v>
      </c>
      <c r="N12" s="5">
        <v>0.08</v>
      </c>
      <c r="O12" s="12">
        <v>0.13953187023522112</v>
      </c>
      <c r="P12" s="6">
        <v>933.47231771053657</v>
      </c>
      <c r="Q12" s="7">
        <v>0.16968129625</v>
      </c>
      <c r="R12" s="6">
        <v>158.39279288261568</v>
      </c>
      <c r="S12" s="187">
        <v>1091.8651105931522</v>
      </c>
      <c r="T12" s="149"/>
    </row>
    <row r="13" spans="1:20" s="3" customFormat="1" ht="14.5" customHeight="1" x14ac:dyDescent="0.35">
      <c r="A13" s="186"/>
      <c r="B13" s="1">
        <v>16000000</v>
      </c>
      <c r="C13" s="4">
        <v>3884000</v>
      </c>
      <c r="D13" s="99">
        <v>0.24274999999999999</v>
      </c>
      <c r="E13" s="4">
        <v>13850992.600000001</v>
      </c>
      <c r="F13" s="91" t="s">
        <v>236</v>
      </c>
      <c r="G13" s="92" t="s">
        <v>248</v>
      </c>
      <c r="H13" s="92" t="s">
        <v>250</v>
      </c>
      <c r="I13" s="10" t="s">
        <v>12</v>
      </c>
      <c r="J13" s="89" t="s">
        <v>267</v>
      </c>
      <c r="K13" s="10" t="s">
        <v>171</v>
      </c>
      <c r="L13" s="101">
        <v>3362328.4536500005</v>
      </c>
      <c r="M13" s="90">
        <v>0.75</v>
      </c>
      <c r="N13" s="5">
        <v>0.08</v>
      </c>
      <c r="O13" s="12">
        <v>5.4510035804248527E-2</v>
      </c>
      <c r="P13" s="6">
        <v>10996.838663646306</v>
      </c>
      <c r="Q13" s="7">
        <v>0.16968129625</v>
      </c>
      <c r="R13" s="6">
        <v>1865.957839099623</v>
      </c>
      <c r="S13" s="187">
        <v>12862.796502745929</v>
      </c>
      <c r="T13" s="149"/>
    </row>
    <row r="14" spans="1:20" s="3" customFormat="1" ht="14.5" customHeight="1" thickBot="1" x14ac:dyDescent="0.4">
      <c r="A14" s="189"/>
      <c r="B14" s="219">
        <v>16000000</v>
      </c>
      <c r="C14" s="193">
        <v>276000</v>
      </c>
      <c r="D14" s="192">
        <v>1.7250000000000001E-2</v>
      </c>
      <c r="E14" s="193">
        <v>13850992.600000001</v>
      </c>
      <c r="F14" s="194" t="s">
        <v>236</v>
      </c>
      <c r="G14" s="195" t="s">
        <v>248</v>
      </c>
      <c r="H14" s="195" t="s">
        <v>250</v>
      </c>
      <c r="I14" s="220" t="s">
        <v>17</v>
      </c>
      <c r="J14" s="221" t="s">
        <v>269</v>
      </c>
      <c r="K14" s="220" t="s">
        <v>185</v>
      </c>
      <c r="L14" s="198">
        <v>238929.62235000005</v>
      </c>
      <c r="M14" s="222">
        <v>0.65</v>
      </c>
      <c r="N14" s="200">
        <v>0.08</v>
      </c>
      <c r="O14" s="201">
        <v>0.10058168162884179</v>
      </c>
      <c r="P14" s="191">
        <v>1249.6610467591697</v>
      </c>
      <c r="Q14" s="202">
        <v>0.16968129625</v>
      </c>
      <c r="R14" s="191">
        <v>212.04410628722778</v>
      </c>
      <c r="S14" s="223">
        <v>1461.7051530463975</v>
      </c>
      <c r="T14" s="149"/>
    </row>
    <row r="15" spans="1:20" s="3" customFormat="1" ht="14.5" customHeight="1" x14ac:dyDescent="0.35">
      <c r="A15" s="171" t="s">
        <v>20</v>
      </c>
      <c r="B15" s="225">
        <v>20000000</v>
      </c>
      <c r="C15" s="173">
        <v>40000</v>
      </c>
      <c r="D15" s="174">
        <v>2E-3</v>
      </c>
      <c r="E15" s="173">
        <v>13910279.74</v>
      </c>
      <c r="F15" s="175" t="s">
        <v>237</v>
      </c>
      <c r="G15" s="176" t="s">
        <v>248</v>
      </c>
      <c r="H15" s="176" t="s">
        <v>250</v>
      </c>
      <c r="I15" s="177" t="s">
        <v>18</v>
      </c>
      <c r="J15" s="178" t="s">
        <v>270</v>
      </c>
      <c r="K15" s="177" t="s">
        <v>179</v>
      </c>
      <c r="L15" s="179">
        <v>27820.55948</v>
      </c>
      <c r="M15" s="180">
        <v>0.45</v>
      </c>
      <c r="N15" s="181">
        <v>0.08</v>
      </c>
      <c r="O15" s="182">
        <v>0.19682212776395774</v>
      </c>
      <c r="P15" s="183">
        <v>197.12526164774445</v>
      </c>
      <c r="Q15" s="184">
        <v>0.16931075162500001</v>
      </c>
      <c r="R15" s="183">
        <v>33.375426213854404</v>
      </c>
      <c r="S15" s="185">
        <v>230.50068786159886</v>
      </c>
      <c r="T15" s="149"/>
    </row>
    <row r="16" spans="1:20" s="3" customFormat="1" ht="14.5" customHeight="1" x14ac:dyDescent="0.35">
      <c r="A16" s="186"/>
      <c r="B16" s="1">
        <v>20000000</v>
      </c>
      <c r="C16" s="4">
        <v>3800000</v>
      </c>
      <c r="D16" s="99">
        <v>0.19</v>
      </c>
      <c r="E16" s="4">
        <v>13910279.74</v>
      </c>
      <c r="F16" s="91" t="s">
        <v>237</v>
      </c>
      <c r="G16" s="92" t="s">
        <v>248</v>
      </c>
      <c r="H16" s="92" t="s">
        <v>250</v>
      </c>
      <c r="I16" s="10" t="s">
        <v>9</v>
      </c>
      <c r="J16" s="89" t="s">
        <v>264</v>
      </c>
      <c r="K16" s="10" t="s">
        <v>101</v>
      </c>
      <c r="L16" s="101">
        <v>2642953.1506000003</v>
      </c>
      <c r="M16" s="90">
        <v>0.7</v>
      </c>
      <c r="N16" s="5">
        <v>0.08</v>
      </c>
      <c r="O16" s="12">
        <v>5.6987596861017259E-2</v>
      </c>
      <c r="P16" s="6">
        <v>8434.4707254611021</v>
      </c>
      <c r="Q16" s="7">
        <v>0.16931075162500001</v>
      </c>
      <c r="R16" s="6">
        <v>1428.0465780868783</v>
      </c>
      <c r="S16" s="187">
        <v>9862.5173035479802</v>
      </c>
      <c r="T16" s="149"/>
    </row>
    <row r="17" spans="1:20" s="3" customFormat="1" ht="14.5" customHeight="1" x14ac:dyDescent="0.35">
      <c r="A17" s="186"/>
      <c r="B17" s="1">
        <v>20000000</v>
      </c>
      <c r="C17" s="4">
        <v>1000000</v>
      </c>
      <c r="D17" s="99">
        <v>0.05</v>
      </c>
      <c r="E17" s="4">
        <v>13910279.74</v>
      </c>
      <c r="F17" s="91" t="s">
        <v>237</v>
      </c>
      <c r="G17" s="92" t="s">
        <v>248</v>
      </c>
      <c r="H17" s="92" t="s">
        <v>250</v>
      </c>
      <c r="I17" s="10" t="s">
        <v>10</v>
      </c>
      <c r="J17" s="89" t="s">
        <v>105</v>
      </c>
      <c r="K17" s="10" t="s">
        <v>103</v>
      </c>
      <c r="L17" s="101">
        <v>695513.98700000008</v>
      </c>
      <c r="M17" s="90">
        <v>0.5</v>
      </c>
      <c r="N17" s="5">
        <v>0.08</v>
      </c>
      <c r="O17" s="12">
        <v>7.6033887572800968E-2</v>
      </c>
      <c r="P17" s="6">
        <v>2115.3052917147425</v>
      </c>
      <c r="Q17" s="7">
        <v>0.16931075162500001</v>
      </c>
      <c r="R17" s="6">
        <v>358.14392885656292</v>
      </c>
      <c r="S17" s="187">
        <v>2473.4492205713054</v>
      </c>
      <c r="T17" s="149"/>
    </row>
    <row r="18" spans="1:20" s="3" customFormat="1" ht="14.5" customHeight="1" x14ac:dyDescent="0.35">
      <c r="A18" s="186"/>
      <c r="B18" s="1">
        <v>20000000</v>
      </c>
      <c r="C18" s="4">
        <v>9300000</v>
      </c>
      <c r="D18" s="99">
        <v>0.46500000000000002</v>
      </c>
      <c r="E18" s="4">
        <v>13910279.74</v>
      </c>
      <c r="F18" s="91" t="s">
        <v>237</v>
      </c>
      <c r="G18" s="92" t="s">
        <v>248</v>
      </c>
      <c r="H18" s="92" t="s">
        <v>250</v>
      </c>
      <c r="I18" s="10" t="s">
        <v>11</v>
      </c>
      <c r="J18" s="89" t="s">
        <v>265</v>
      </c>
      <c r="K18" s="10" t="s">
        <v>107</v>
      </c>
      <c r="L18" s="101">
        <v>6468280.0791000007</v>
      </c>
      <c r="M18" s="90">
        <v>0.95</v>
      </c>
      <c r="N18" s="5">
        <v>0.08</v>
      </c>
      <c r="O18" s="12">
        <v>4.8866201703951187E-2</v>
      </c>
      <c r="P18" s="6">
        <v>24022.101205744199</v>
      </c>
      <c r="Q18" s="7">
        <v>0.16931075162500001</v>
      </c>
      <c r="R18" s="6">
        <v>4067.200010756369</v>
      </c>
      <c r="S18" s="187">
        <v>28089.301216500568</v>
      </c>
      <c r="T18" s="149"/>
    </row>
    <row r="19" spans="1:20" s="3" customFormat="1" ht="14.5" customHeight="1" x14ac:dyDescent="0.35">
      <c r="A19" s="186"/>
      <c r="B19" s="1">
        <v>20000000</v>
      </c>
      <c r="C19" s="4">
        <v>2900000</v>
      </c>
      <c r="D19" s="99">
        <v>0.14499999999999999</v>
      </c>
      <c r="E19" s="4">
        <v>13910279.74</v>
      </c>
      <c r="F19" s="91" t="s">
        <v>237</v>
      </c>
      <c r="G19" s="92" t="s">
        <v>248</v>
      </c>
      <c r="H19" s="92" t="s">
        <v>250</v>
      </c>
      <c r="I19" s="10" t="s">
        <v>15</v>
      </c>
      <c r="J19" s="89" t="s">
        <v>268</v>
      </c>
      <c r="K19" s="10" t="s">
        <v>109</v>
      </c>
      <c r="L19" s="101">
        <v>2016990.5622999999</v>
      </c>
      <c r="M19" s="90">
        <v>0.9</v>
      </c>
      <c r="N19" s="5">
        <v>0.08</v>
      </c>
      <c r="O19" s="12">
        <v>6.0068963199364785E-2</v>
      </c>
      <c r="P19" s="6">
        <v>8723.4142939390658</v>
      </c>
      <c r="Q19" s="7">
        <v>0.16931075162500001</v>
      </c>
      <c r="R19" s="6">
        <v>1476.9678308430919</v>
      </c>
      <c r="S19" s="187">
        <v>10200.382124782158</v>
      </c>
      <c r="T19" s="149"/>
    </row>
    <row r="20" spans="1:20" s="3" customFormat="1" ht="14.5" customHeight="1" x14ac:dyDescent="0.35">
      <c r="A20" s="186"/>
      <c r="B20" s="1">
        <v>20000000</v>
      </c>
      <c r="C20" s="4">
        <v>1880000</v>
      </c>
      <c r="D20" s="99">
        <v>9.4E-2</v>
      </c>
      <c r="E20" s="4">
        <v>13910279.74</v>
      </c>
      <c r="F20" s="91" t="s">
        <v>237</v>
      </c>
      <c r="G20" s="92" t="s">
        <v>248</v>
      </c>
      <c r="H20" s="92" t="s">
        <v>250</v>
      </c>
      <c r="I20" s="10" t="s">
        <v>16</v>
      </c>
      <c r="J20" s="89" t="s">
        <v>266</v>
      </c>
      <c r="K20" s="10" t="s">
        <v>112</v>
      </c>
      <c r="L20" s="101">
        <v>1307566.29556</v>
      </c>
      <c r="M20" s="90">
        <v>1.05</v>
      </c>
      <c r="N20" s="5">
        <v>0.08</v>
      </c>
      <c r="O20" s="12">
        <v>6.5761400052578772E-2</v>
      </c>
      <c r="P20" s="6">
        <v>7222.9407816375287</v>
      </c>
      <c r="Q20" s="7">
        <v>0.16931075162500001</v>
      </c>
      <c r="R20" s="6">
        <v>1222.9215326819151</v>
      </c>
      <c r="S20" s="187">
        <v>8445.8623143194436</v>
      </c>
      <c r="T20" s="149"/>
    </row>
    <row r="21" spans="1:20" s="3" customFormat="1" ht="14.5" customHeight="1" x14ac:dyDescent="0.35">
      <c r="A21" s="186"/>
      <c r="B21" s="1">
        <v>20000000</v>
      </c>
      <c r="C21" s="4">
        <v>680000</v>
      </c>
      <c r="D21" s="99">
        <v>3.4000000000000002E-2</v>
      </c>
      <c r="E21" s="4">
        <v>13910279.74</v>
      </c>
      <c r="F21" s="91" t="s">
        <v>237</v>
      </c>
      <c r="G21" s="92" t="s">
        <v>248</v>
      </c>
      <c r="H21" s="92" t="s">
        <v>250</v>
      </c>
      <c r="I21" s="10" t="s">
        <v>12</v>
      </c>
      <c r="J21" s="89" t="s">
        <v>267</v>
      </c>
      <c r="K21" s="10" t="s">
        <v>171</v>
      </c>
      <c r="L21" s="101">
        <v>472949.51116000005</v>
      </c>
      <c r="M21" s="90">
        <v>0.75</v>
      </c>
      <c r="N21" s="5">
        <v>0.08</v>
      </c>
      <c r="O21" s="12">
        <v>8.3712341809282997E-2</v>
      </c>
      <c r="P21" s="6">
        <v>2375.5026682055541</v>
      </c>
      <c r="Q21" s="7">
        <v>0.16931075162500001</v>
      </c>
      <c r="R21" s="6">
        <v>402.19814224107535</v>
      </c>
      <c r="S21" s="187">
        <v>2777.7008104466295</v>
      </c>
      <c r="T21" s="149"/>
    </row>
    <row r="22" spans="1:20" s="3" customFormat="1" ht="14.5" customHeight="1" thickBot="1" x14ac:dyDescent="0.4">
      <c r="A22" s="189"/>
      <c r="B22" s="219">
        <v>20000000</v>
      </c>
      <c r="C22" s="193">
        <v>400000</v>
      </c>
      <c r="D22" s="192">
        <v>0.02</v>
      </c>
      <c r="E22" s="193">
        <v>13910279.74</v>
      </c>
      <c r="F22" s="194" t="s">
        <v>237</v>
      </c>
      <c r="G22" s="195" t="s">
        <v>248</v>
      </c>
      <c r="H22" s="195" t="s">
        <v>250</v>
      </c>
      <c r="I22" s="220" t="s">
        <v>19</v>
      </c>
      <c r="J22" s="221" t="s">
        <v>271</v>
      </c>
      <c r="K22" s="220" t="s">
        <v>129</v>
      </c>
      <c r="L22" s="198">
        <v>278205.59480000002</v>
      </c>
      <c r="M22" s="222">
        <v>1.3</v>
      </c>
      <c r="N22" s="200">
        <v>0.08</v>
      </c>
      <c r="O22" s="201">
        <v>9.6413085269823257E-2</v>
      </c>
      <c r="P22" s="191">
        <v>2789.5566123354074</v>
      </c>
      <c r="Q22" s="202">
        <v>0.16931075162500001</v>
      </c>
      <c r="R22" s="191">
        <v>472.30192673499658</v>
      </c>
      <c r="S22" s="223">
        <v>3261.8585390704038</v>
      </c>
      <c r="T22" s="149"/>
    </row>
    <row r="23" spans="1:20" s="3" customFormat="1" ht="14.5" customHeight="1" x14ac:dyDescent="0.35">
      <c r="A23" s="171" t="s">
        <v>21</v>
      </c>
      <c r="B23" s="225">
        <v>17608000</v>
      </c>
      <c r="C23" s="225">
        <v>10885200</v>
      </c>
      <c r="D23" s="226">
        <v>0.6181962744207179</v>
      </c>
      <c r="E23" s="225">
        <v>7721598.3492857143</v>
      </c>
      <c r="F23" s="175" t="s">
        <v>238</v>
      </c>
      <c r="G23" s="176" t="s">
        <v>248</v>
      </c>
      <c r="H23" s="176" t="s">
        <v>250</v>
      </c>
      <c r="I23" s="177" t="s">
        <v>11</v>
      </c>
      <c r="J23" s="178" t="s">
        <v>265</v>
      </c>
      <c r="K23" s="177" t="s">
        <v>107</v>
      </c>
      <c r="L23" s="179">
        <v>4773463.3321015937</v>
      </c>
      <c r="M23" s="180">
        <v>0.95</v>
      </c>
      <c r="N23" s="181">
        <v>0.08</v>
      </c>
      <c r="O23" s="182">
        <v>5.1304265396869969E-2</v>
      </c>
      <c r="P23" s="183">
        <v>18612.326253579926</v>
      </c>
      <c r="Q23" s="184">
        <v>0.20799001031696429</v>
      </c>
      <c r="R23" s="183">
        <v>3871.1779295047941</v>
      </c>
      <c r="S23" s="185">
        <v>22483.504183084719</v>
      </c>
      <c r="T23" s="149"/>
    </row>
    <row r="24" spans="1:20" s="3" customFormat="1" ht="14.5" customHeight="1" x14ac:dyDescent="0.35">
      <c r="A24" s="186"/>
      <c r="B24" s="1">
        <v>17608000</v>
      </c>
      <c r="C24" s="1">
        <v>2377900</v>
      </c>
      <c r="D24" s="100">
        <v>0.1350465697410268</v>
      </c>
      <c r="E24" s="1">
        <v>7721598.3492857143</v>
      </c>
      <c r="F24" s="91" t="s">
        <v>238</v>
      </c>
      <c r="G24" s="92" t="s">
        <v>248</v>
      </c>
      <c r="H24" s="92" t="s">
        <v>250</v>
      </c>
      <c r="I24" s="10" t="s">
        <v>15</v>
      </c>
      <c r="J24" s="89" t="s">
        <v>268</v>
      </c>
      <c r="K24" s="10" t="s">
        <v>109</v>
      </c>
      <c r="L24" s="101">
        <v>1042775.3699890106</v>
      </c>
      <c r="M24" s="90">
        <v>0.9</v>
      </c>
      <c r="N24" s="5">
        <v>0.08</v>
      </c>
      <c r="O24" s="12">
        <v>6.9149272320996449E-2</v>
      </c>
      <c r="P24" s="6">
        <v>5191.7153780878507</v>
      </c>
      <c r="Q24" s="7">
        <v>0.20799001031696429</v>
      </c>
      <c r="R24" s="6">
        <v>1079.8249350512342</v>
      </c>
      <c r="S24" s="187">
        <v>6271.5403131390849</v>
      </c>
      <c r="T24" s="149"/>
    </row>
    <row r="25" spans="1:20" s="3" customFormat="1" ht="14.5" customHeight="1" x14ac:dyDescent="0.35">
      <c r="A25" s="186"/>
      <c r="B25" s="1">
        <v>17608000</v>
      </c>
      <c r="C25" s="1">
        <v>697500</v>
      </c>
      <c r="D25" s="100">
        <v>3.9612676056338031E-2</v>
      </c>
      <c r="E25" s="1">
        <v>7721598.3492857143</v>
      </c>
      <c r="F25" s="91" t="s">
        <v>238</v>
      </c>
      <c r="G25" s="92" t="s">
        <v>248</v>
      </c>
      <c r="H25" s="92" t="s">
        <v>250</v>
      </c>
      <c r="I25" s="10" t="s">
        <v>16</v>
      </c>
      <c r="J25" s="89" t="s">
        <v>266</v>
      </c>
      <c r="K25" s="10" t="s">
        <v>112</v>
      </c>
      <c r="L25" s="101">
        <v>305873.1740474095</v>
      </c>
      <c r="M25" s="90">
        <v>1.05</v>
      </c>
      <c r="N25" s="5">
        <v>0.08</v>
      </c>
      <c r="O25" s="12">
        <v>9.3941591863353283E-2</v>
      </c>
      <c r="P25" s="6">
        <v>2413.6738817780542</v>
      </c>
      <c r="Q25" s="7">
        <v>0.20799001031696429</v>
      </c>
      <c r="R25" s="6">
        <v>502.02005557280472</v>
      </c>
      <c r="S25" s="187">
        <v>2915.693937350859</v>
      </c>
      <c r="T25" s="149"/>
    </row>
    <row r="26" spans="1:20" s="3" customFormat="1" ht="14.5" customHeight="1" thickBot="1" x14ac:dyDescent="0.4">
      <c r="A26" s="189"/>
      <c r="B26" s="219">
        <v>17608000</v>
      </c>
      <c r="C26" s="219">
        <v>3647400</v>
      </c>
      <c r="D26" s="227">
        <v>0.2071444797819173</v>
      </c>
      <c r="E26" s="219">
        <v>7721598.3492857143</v>
      </c>
      <c r="F26" s="194" t="s">
        <v>238</v>
      </c>
      <c r="G26" s="195" t="s">
        <v>248</v>
      </c>
      <c r="H26" s="195" t="s">
        <v>250</v>
      </c>
      <c r="I26" s="220" t="s">
        <v>12</v>
      </c>
      <c r="J26" s="221" t="s">
        <v>267</v>
      </c>
      <c r="K26" s="220" t="s">
        <v>171</v>
      </c>
      <c r="L26" s="198">
        <v>1599486.4731477008</v>
      </c>
      <c r="M26" s="222">
        <v>0.75</v>
      </c>
      <c r="N26" s="200">
        <v>0.08</v>
      </c>
      <c r="O26" s="201">
        <v>6.2991933738189565E-2</v>
      </c>
      <c r="P26" s="191">
        <v>6045.2847558990297</v>
      </c>
      <c r="Q26" s="202">
        <v>0.20799001031696429</v>
      </c>
      <c r="R26" s="191">
        <v>1257.3588387484263</v>
      </c>
      <c r="S26" s="223">
        <v>7302.6435946474558</v>
      </c>
      <c r="T26" s="149"/>
    </row>
    <row r="27" spans="1:20" s="3" customFormat="1" ht="14.5" customHeight="1" x14ac:dyDescent="0.35">
      <c r="A27" s="171" t="s">
        <v>22</v>
      </c>
      <c r="B27" s="225">
        <v>16000000</v>
      </c>
      <c r="C27" s="173">
        <v>800000</v>
      </c>
      <c r="D27" s="174">
        <v>0.05</v>
      </c>
      <c r="E27" s="173">
        <v>20206335.862999998</v>
      </c>
      <c r="F27" s="175" t="s">
        <v>239</v>
      </c>
      <c r="G27" s="176" t="s">
        <v>248</v>
      </c>
      <c r="H27" s="176" t="s">
        <v>250</v>
      </c>
      <c r="I27" s="177" t="s">
        <v>9</v>
      </c>
      <c r="J27" s="178" t="s">
        <v>264</v>
      </c>
      <c r="K27" s="177" t="s">
        <v>101</v>
      </c>
      <c r="L27" s="179">
        <v>1010316.7931499999</v>
      </c>
      <c r="M27" s="180">
        <v>0.7</v>
      </c>
      <c r="N27" s="181">
        <v>0.08</v>
      </c>
      <c r="O27" s="182">
        <v>6.9647606219636643E-2</v>
      </c>
      <c r="P27" s="183">
        <v>3940.5041853182479</v>
      </c>
      <c r="Q27" s="184">
        <v>0.12996040085625002</v>
      </c>
      <c r="R27" s="183">
        <v>512.10950349969039</v>
      </c>
      <c r="S27" s="185">
        <v>4452.6136888179381</v>
      </c>
      <c r="T27" s="149"/>
    </row>
    <row r="28" spans="1:20" s="3" customFormat="1" ht="14.5" customHeight="1" x14ac:dyDescent="0.35">
      <c r="A28" s="186"/>
      <c r="B28" s="1">
        <v>16000000</v>
      </c>
      <c r="C28" s="4">
        <v>800000</v>
      </c>
      <c r="D28" s="99">
        <v>0.05</v>
      </c>
      <c r="E28" s="4">
        <v>20206335.862999998</v>
      </c>
      <c r="F28" s="91" t="s">
        <v>239</v>
      </c>
      <c r="G28" s="92" t="s">
        <v>248</v>
      </c>
      <c r="H28" s="92" t="s">
        <v>250</v>
      </c>
      <c r="I28" s="10" t="s">
        <v>10</v>
      </c>
      <c r="J28" s="89" t="s">
        <v>105</v>
      </c>
      <c r="K28" s="10" t="s">
        <v>103</v>
      </c>
      <c r="L28" s="101">
        <v>1010316.7931499999</v>
      </c>
      <c r="M28" s="90">
        <v>0.5</v>
      </c>
      <c r="N28" s="5">
        <v>0.08</v>
      </c>
      <c r="O28" s="12">
        <v>6.9647606219636643E-2</v>
      </c>
      <c r="P28" s="6">
        <v>2814.6458466558915</v>
      </c>
      <c r="Q28" s="7">
        <v>0.12996040085625002</v>
      </c>
      <c r="R28" s="6">
        <v>365.79250249977889</v>
      </c>
      <c r="S28" s="187">
        <v>3180.4383491556705</v>
      </c>
      <c r="T28" s="149"/>
    </row>
    <row r="29" spans="1:20" s="3" customFormat="1" ht="14.5" customHeight="1" x14ac:dyDescent="0.35">
      <c r="A29" s="186"/>
      <c r="B29" s="1">
        <v>16000000</v>
      </c>
      <c r="C29" s="4">
        <v>800000</v>
      </c>
      <c r="D29" s="99">
        <v>0.05</v>
      </c>
      <c r="E29" s="4">
        <v>20206335.862999998</v>
      </c>
      <c r="F29" s="91" t="s">
        <v>239</v>
      </c>
      <c r="G29" s="92" t="s">
        <v>248</v>
      </c>
      <c r="H29" s="92" t="s">
        <v>250</v>
      </c>
      <c r="I29" s="10" t="s">
        <v>11</v>
      </c>
      <c r="J29" s="89" t="s">
        <v>265</v>
      </c>
      <c r="K29" s="10" t="s">
        <v>107</v>
      </c>
      <c r="L29" s="101">
        <v>1010316.7931499999</v>
      </c>
      <c r="M29" s="90">
        <v>0.95</v>
      </c>
      <c r="N29" s="5">
        <v>0.08</v>
      </c>
      <c r="O29" s="12">
        <v>6.9647606219636643E-2</v>
      </c>
      <c r="P29" s="6">
        <v>5347.8271086461928</v>
      </c>
      <c r="Q29" s="7">
        <v>0.12996040085625002</v>
      </c>
      <c r="R29" s="6">
        <v>695.00575474957975</v>
      </c>
      <c r="S29" s="187">
        <v>6042.8328633957726</v>
      </c>
      <c r="T29" s="149"/>
    </row>
    <row r="30" spans="1:20" s="3" customFormat="1" ht="14.5" customHeight="1" x14ac:dyDescent="0.35">
      <c r="A30" s="186"/>
      <c r="B30" s="1">
        <v>16000000</v>
      </c>
      <c r="C30" s="4">
        <v>5600000</v>
      </c>
      <c r="D30" s="99">
        <v>0.35</v>
      </c>
      <c r="E30" s="4">
        <v>20206335.862999998</v>
      </c>
      <c r="F30" s="91" t="s">
        <v>239</v>
      </c>
      <c r="G30" s="92" t="s">
        <v>248</v>
      </c>
      <c r="H30" s="92" t="s">
        <v>250</v>
      </c>
      <c r="I30" s="10" t="s">
        <v>15</v>
      </c>
      <c r="J30" s="89" t="s">
        <v>268</v>
      </c>
      <c r="K30" s="10" t="s">
        <v>109</v>
      </c>
      <c r="L30" s="101">
        <v>7072217.5520499991</v>
      </c>
      <c r="M30" s="90">
        <v>0.9</v>
      </c>
      <c r="N30" s="5">
        <v>0.08</v>
      </c>
      <c r="O30" s="12">
        <v>4.8204458085958565E-2</v>
      </c>
      <c r="P30" s="6">
        <v>24545.693848505376</v>
      </c>
      <c r="Q30" s="7">
        <v>0.12996040085625002</v>
      </c>
      <c r="R30" s="6">
        <v>3189.9682118465489</v>
      </c>
      <c r="S30" s="187">
        <v>27735.662060351926</v>
      </c>
      <c r="T30" s="149"/>
    </row>
    <row r="31" spans="1:20" s="3" customFormat="1" ht="14.5" customHeight="1" x14ac:dyDescent="0.35">
      <c r="A31" s="186"/>
      <c r="B31" s="1">
        <v>16000000</v>
      </c>
      <c r="C31" s="4">
        <v>4000000</v>
      </c>
      <c r="D31" s="99">
        <v>0.25</v>
      </c>
      <c r="E31" s="4">
        <v>20206335.862999998</v>
      </c>
      <c r="F31" s="91" t="s">
        <v>239</v>
      </c>
      <c r="G31" s="92" t="s">
        <v>248</v>
      </c>
      <c r="H31" s="92" t="s">
        <v>250</v>
      </c>
      <c r="I31" s="10" t="s">
        <v>16</v>
      </c>
      <c r="J31" s="89" t="s">
        <v>266</v>
      </c>
      <c r="K31" s="10" t="s">
        <v>112</v>
      </c>
      <c r="L31" s="101">
        <v>5051583.9657499995</v>
      </c>
      <c r="M31" s="90">
        <v>1.05</v>
      </c>
      <c r="N31" s="5">
        <v>0.08</v>
      </c>
      <c r="O31" s="12">
        <v>5.0827108022785478E-2</v>
      </c>
      <c r="P31" s="6">
        <v>21567.621928721088</v>
      </c>
      <c r="Q31" s="7">
        <v>0.12996040085625002</v>
      </c>
      <c r="R31" s="6">
        <v>2802.936791372641</v>
      </c>
      <c r="S31" s="187">
        <v>24370.55872009373</v>
      </c>
      <c r="T31" s="149"/>
    </row>
    <row r="32" spans="1:20" s="3" customFormat="1" ht="14.5" customHeight="1" thickBot="1" x14ac:dyDescent="0.4">
      <c r="A32" s="189"/>
      <c r="B32" s="219">
        <v>16000000</v>
      </c>
      <c r="C32" s="193">
        <v>4000000</v>
      </c>
      <c r="D32" s="192">
        <v>0.25</v>
      </c>
      <c r="E32" s="193">
        <v>20206335.862999998</v>
      </c>
      <c r="F32" s="194" t="s">
        <v>239</v>
      </c>
      <c r="G32" s="195" t="s">
        <v>248</v>
      </c>
      <c r="H32" s="195" t="s">
        <v>250</v>
      </c>
      <c r="I32" s="220" t="s">
        <v>12</v>
      </c>
      <c r="J32" s="221" t="s">
        <v>267</v>
      </c>
      <c r="K32" s="220" t="s">
        <v>171</v>
      </c>
      <c r="L32" s="198">
        <v>5051583.9657499995</v>
      </c>
      <c r="M32" s="222">
        <v>0.75</v>
      </c>
      <c r="N32" s="200">
        <v>0.08</v>
      </c>
      <c r="O32" s="201">
        <v>5.0827108022785478E-2</v>
      </c>
      <c r="P32" s="191">
        <v>15405.444234800778</v>
      </c>
      <c r="Q32" s="202">
        <v>0.12996040085625002</v>
      </c>
      <c r="R32" s="191">
        <v>2002.097708123315</v>
      </c>
      <c r="S32" s="223">
        <v>17407.541942924094</v>
      </c>
      <c r="T32" s="149"/>
    </row>
    <row r="33" spans="1:20" s="3" customFormat="1" ht="14.5" customHeight="1" x14ac:dyDescent="0.35">
      <c r="A33" s="171" t="s">
        <v>23</v>
      </c>
      <c r="B33" s="225">
        <v>95975000</v>
      </c>
      <c r="C33" s="173">
        <v>1540000.0000000002</v>
      </c>
      <c r="D33" s="174">
        <v>1.6045845272206306E-2</v>
      </c>
      <c r="E33" s="173">
        <v>54615877.899102561</v>
      </c>
      <c r="F33" s="175" t="s">
        <v>237</v>
      </c>
      <c r="G33" s="176" t="s">
        <v>248</v>
      </c>
      <c r="H33" s="176" t="s">
        <v>250</v>
      </c>
      <c r="I33" s="177" t="s">
        <v>18</v>
      </c>
      <c r="J33" s="178" t="s">
        <v>270</v>
      </c>
      <c r="K33" s="177" t="s">
        <v>179</v>
      </c>
      <c r="L33" s="179">
        <v>876357.92617471167</v>
      </c>
      <c r="M33" s="180">
        <v>0.45</v>
      </c>
      <c r="N33" s="181">
        <v>0.08</v>
      </c>
      <c r="O33" s="182">
        <v>7.1968881238841598E-2</v>
      </c>
      <c r="P33" s="183">
        <v>2270.5379824170723</v>
      </c>
      <c r="Q33" s="184">
        <v>0.1</v>
      </c>
      <c r="R33" s="183">
        <v>227.05379824170723</v>
      </c>
      <c r="S33" s="185">
        <v>2497.5917806587795</v>
      </c>
      <c r="T33" s="149"/>
    </row>
    <row r="34" spans="1:20" s="3" customFormat="1" ht="14.5" customHeight="1" x14ac:dyDescent="0.35">
      <c r="A34" s="186"/>
      <c r="B34" s="1">
        <v>95975000</v>
      </c>
      <c r="C34" s="4">
        <v>32037500.000000004</v>
      </c>
      <c r="D34" s="99">
        <v>0.33381088825214905</v>
      </c>
      <c r="E34" s="4">
        <v>54615877.899102561</v>
      </c>
      <c r="F34" s="91" t="s">
        <v>237</v>
      </c>
      <c r="G34" s="92" t="s">
        <v>248</v>
      </c>
      <c r="H34" s="92" t="s">
        <v>250</v>
      </c>
      <c r="I34" s="10" t="s">
        <v>9</v>
      </c>
      <c r="J34" s="89" t="s">
        <v>264</v>
      </c>
      <c r="K34" s="10" t="s">
        <v>101</v>
      </c>
      <c r="L34" s="101">
        <v>18231374.71417034</v>
      </c>
      <c r="M34" s="90">
        <v>0.7</v>
      </c>
      <c r="N34" s="5">
        <v>0.08</v>
      </c>
      <c r="O34" s="12">
        <v>4.2464424550331933E-2</v>
      </c>
      <c r="P34" s="6">
        <v>43354.35081592809</v>
      </c>
      <c r="Q34" s="7">
        <v>0.1</v>
      </c>
      <c r="R34" s="6">
        <v>4335.4350815928092</v>
      </c>
      <c r="S34" s="187">
        <v>47689.785897520902</v>
      </c>
      <c r="T34" s="149"/>
    </row>
    <row r="35" spans="1:20" s="3" customFormat="1" ht="14.5" customHeight="1" x14ac:dyDescent="0.35">
      <c r="A35" s="186"/>
      <c r="B35" s="1">
        <v>95975000</v>
      </c>
      <c r="C35" s="4">
        <v>31900000.000000004</v>
      </c>
      <c r="D35" s="99">
        <v>0.33237822349570206</v>
      </c>
      <c r="E35" s="4">
        <v>54615877.899102561</v>
      </c>
      <c r="F35" s="91" t="s">
        <v>237</v>
      </c>
      <c r="G35" s="92" t="s">
        <v>248</v>
      </c>
      <c r="H35" s="92" t="s">
        <v>250</v>
      </c>
      <c r="I35" s="10" t="s">
        <v>11</v>
      </c>
      <c r="J35" s="89" t="s">
        <v>265</v>
      </c>
      <c r="K35" s="10" t="s">
        <v>107</v>
      </c>
      <c r="L35" s="101">
        <v>18153128.470761888</v>
      </c>
      <c r="M35" s="90">
        <v>0.95</v>
      </c>
      <c r="N35" s="5">
        <v>0.08</v>
      </c>
      <c r="O35" s="12">
        <v>4.2485887211898936E-2</v>
      </c>
      <c r="P35" s="6">
        <v>58615.134425144468</v>
      </c>
      <c r="Q35" s="7">
        <v>0.1</v>
      </c>
      <c r="R35" s="6">
        <v>5861.513442514447</v>
      </c>
      <c r="S35" s="187">
        <v>64476.647867658918</v>
      </c>
      <c r="T35" s="149"/>
    </row>
    <row r="36" spans="1:20" s="3" customFormat="1" ht="14.5" customHeight="1" x14ac:dyDescent="0.35">
      <c r="A36" s="186"/>
      <c r="B36" s="1">
        <v>95975000</v>
      </c>
      <c r="C36" s="4">
        <v>6187500.0000000009</v>
      </c>
      <c r="D36" s="99">
        <v>6.4469914040114623E-2</v>
      </c>
      <c r="E36" s="4">
        <v>54615877.899102561</v>
      </c>
      <c r="F36" s="91" t="s">
        <v>237</v>
      </c>
      <c r="G36" s="92" t="s">
        <v>248</v>
      </c>
      <c r="H36" s="92" t="s">
        <v>250</v>
      </c>
      <c r="I36" s="10" t="s">
        <v>15</v>
      </c>
      <c r="J36" s="89" t="s">
        <v>268</v>
      </c>
      <c r="K36" s="10" t="s">
        <v>109</v>
      </c>
      <c r="L36" s="101">
        <v>3521080.9533805382</v>
      </c>
      <c r="M36" s="90">
        <v>0.9</v>
      </c>
      <c r="N36" s="5">
        <v>0.08</v>
      </c>
      <c r="O36" s="12">
        <v>5.4061882182644509E-2</v>
      </c>
      <c r="P36" s="6">
        <v>13705.650983319283</v>
      </c>
      <c r="Q36" s="7">
        <v>0.1</v>
      </c>
      <c r="R36" s="6">
        <v>1370.5650983319283</v>
      </c>
      <c r="S36" s="187">
        <v>15076.216081651211</v>
      </c>
      <c r="T36" s="149"/>
    </row>
    <row r="37" spans="1:20" s="3" customFormat="1" ht="14.5" customHeight="1" x14ac:dyDescent="0.35">
      <c r="A37" s="186"/>
      <c r="B37" s="1">
        <v>95975000</v>
      </c>
      <c r="C37" s="4">
        <v>11027500</v>
      </c>
      <c r="D37" s="99">
        <v>0.11489971346704871</v>
      </c>
      <c r="E37" s="4">
        <v>54615877.899102561</v>
      </c>
      <c r="F37" s="91" t="s">
        <v>237</v>
      </c>
      <c r="G37" s="92" t="s">
        <v>248</v>
      </c>
      <c r="H37" s="92" t="s">
        <v>250</v>
      </c>
      <c r="I37" s="10" t="s">
        <v>16</v>
      </c>
      <c r="J37" s="89" t="s">
        <v>266</v>
      </c>
      <c r="K37" s="10" t="s">
        <v>112</v>
      </c>
      <c r="L37" s="101">
        <v>6275348.7213582024</v>
      </c>
      <c r="M37" s="90">
        <v>1.05</v>
      </c>
      <c r="N37" s="5">
        <v>0.08</v>
      </c>
      <c r="O37" s="12">
        <v>4.9096107646642483E-2</v>
      </c>
      <c r="P37" s="6">
        <v>25879.996492897892</v>
      </c>
      <c r="Q37" s="7">
        <v>0.1</v>
      </c>
      <c r="R37" s="6">
        <v>2587.9996492897894</v>
      </c>
      <c r="S37" s="187">
        <v>28467.99614218768</v>
      </c>
      <c r="T37" s="149"/>
    </row>
    <row r="38" spans="1:20" s="3" customFormat="1" ht="14.5" customHeight="1" x14ac:dyDescent="0.35">
      <c r="A38" s="186"/>
      <c r="B38" s="1">
        <v>95975000</v>
      </c>
      <c r="C38" s="4">
        <v>12182500</v>
      </c>
      <c r="D38" s="99">
        <v>0.12693409742120343</v>
      </c>
      <c r="E38" s="4">
        <v>54615877.899102561</v>
      </c>
      <c r="F38" s="91" t="s">
        <v>237</v>
      </c>
      <c r="G38" s="92" t="s">
        <v>248</v>
      </c>
      <c r="H38" s="92" t="s">
        <v>250</v>
      </c>
      <c r="I38" s="10" t="s">
        <v>12</v>
      </c>
      <c r="J38" s="89" t="s">
        <v>267</v>
      </c>
      <c r="K38" s="10" t="s">
        <v>171</v>
      </c>
      <c r="L38" s="101">
        <v>6932617.165989236</v>
      </c>
      <c r="M38" s="90">
        <v>0.75</v>
      </c>
      <c r="N38" s="5">
        <v>0.08</v>
      </c>
      <c r="O38" s="12">
        <v>4.8350213128322925E-2</v>
      </c>
      <c r="P38" s="6">
        <v>20111.61105075898</v>
      </c>
      <c r="Q38" s="7">
        <v>0.1</v>
      </c>
      <c r="R38" s="6">
        <v>2011.1611050758981</v>
      </c>
      <c r="S38" s="187">
        <v>22122.772155834879</v>
      </c>
      <c r="T38" s="149"/>
    </row>
    <row r="39" spans="1:20" s="3" customFormat="1" ht="14.5" customHeight="1" thickBot="1" x14ac:dyDescent="0.4">
      <c r="A39" s="189"/>
      <c r="B39" s="219">
        <v>95975000</v>
      </c>
      <c r="C39" s="193">
        <v>1100000</v>
      </c>
      <c r="D39" s="192">
        <v>1.1461318051575931E-2</v>
      </c>
      <c r="E39" s="193">
        <v>54615877.899102561</v>
      </c>
      <c r="F39" s="194" t="s">
        <v>237</v>
      </c>
      <c r="G39" s="195" t="s">
        <v>248</v>
      </c>
      <c r="H39" s="195" t="s">
        <v>250</v>
      </c>
      <c r="I39" s="220" t="s">
        <v>19</v>
      </c>
      <c r="J39" s="221" t="s">
        <v>271</v>
      </c>
      <c r="K39" s="220" t="s">
        <v>129</v>
      </c>
      <c r="L39" s="198">
        <v>625969.94726765109</v>
      </c>
      <c r="M39" s="222">
        <v>1.3</v>
      </c>
      <c r="N39" s="200">
        <v>0.08</v>
      </c>
      <c r="O39" s="201">
        <v>7.8015185018389069E-2</v>
      </c>
      <c r="P39" s="191">
        <v>5078.8567702118535</v>
      </c>
      <c r="Q39" s="202">
        <v>0.1</v>
      </c>
      <c r="R39" s="191">
        <v>507.88567702118536</v>
      </c>
      <c r="S39" s="223">
        <v>5586.7424472330385</v>
      </c>
      <c r="T39" s="149"/>
    </row>
    <row r="40" spans="1:20" s="3" customFormat="1" ht="14.5" customHeight="1" x14ac:dyDescent="0.35">
      <c r="A40" s="171" t="s">
        <v>24</v>
      </c>
      <c r="B40" s="225">
        <v>5000000</v>
      </c>
      <c r="C40" s="173">
        <v>4250000</v>
      </c>
      <c r="D40" s="174">
        <v>0.85</v>
      </c>
      <c r="E40" s="173">
        <v>3002845.7399999998</v>
      </c>
      <c r="F40" s="175" t="s">
        <v>240</v>
      </c>
      <c r="G40" s="176" t="s">
        <v>248</v>
      </c>
      <c r="H40" s="176" t="s">
        <v>250</v>
      </c>
      <c r="I40" s="177" t="s">
        <v>9</v>
      </c>
      <c r="J40" s="178" t="s">
        <v>264</v>
      </c>
      <c r="K40" s="177" t="s">
        <v>101</v>
      </c>
      <c r="L40" s="179">
        <v>2552418.8789999997</v>
      </c>
      <c r="M40" s="180">
        <v>0.7</v>
      </c>
      <c r="N40" s="181">
        <v>0.08</v>
      </c>
      <c r="O40" s="182">
        <v>5.7366497682924331E-2</v>
      </c>
      <c r="P40" s="183">
        <v>8199.7065756483244</v>
      </c>
      <c r="Q40" s="184">
        <v>0.23748221412500001</v>
      </c>
      <c r="R40" s="183">
        <v>1947.284472760286</v>
      </c>
      <c r="S40" s="185">
        <v>10146.99104840861</v>
      </c>
      <c r="T40" s="149"/>
    </row>
    <row r="41" spans="1:20" s="3" customFormat="1" ht="14.5" customHeight="1" thickBot="1" x14ac:dyDescent="0.4">
      <c r="A41" s="189"/>
      <c r="B41" s="219">
        <v>5000000</v>
      </c>
      <c r="C41" s="193">
        <v>750000</v>
      </c>
      <c r="D41" s="192">
        <v>0.15</v>
      </c>
      <c r="E41" s="193">
        <v>3002845.7399999998</v>
      </c>
      <c r="F41" s="194" t="s">
        <v>240</v>
      </c>
      <c r="G41" s="195" t="s">
        <v>248</v>
      </c>
      <c r="H41" s="195" t="s">
        <v>250</v>
      </c>
      <c r="I41" s="220" t="s">
        <v>12</v>
      </c>
      <c r="J41" s="221" t="s">
        <v>267</v>
      </c>
      <c r="K41" s="220" t="s">
        <v>171</v>
      </c>
      <c r="L41" s="198">
        <v>450426.86099999998</v>
      </c>
      <c r="M41" s="222">
        <v>0.75</v>
      </c>
      <c r="N41" s="200">
        <v>0.08</v>
      </c>
      <c r="O41" s="201">
        <v>8.4770951709809583E-2</v>
      </c>
      <c r="P41" s="191">
        <v>2290.9868209579267</v>
      </c>
      <c r="Q41" s="202">
        <v>0.23748221412500001</v>
      </c>
      <c r="R41" s="191">
        <v>544.06862277228345</v>
      </c>
      <c r="S41" s="223">
        <v>2835.0554437302103</v>
      </c>
      <c r="T41" s="149"/>
    </row>
    <row r="42" spans="1:20" s="3" customFormat="1" ht="14.5" customHeight="1" x14ac:dyDescent="0.35">
      <c r="A42" s="171" t="s">
        <v>25</v>
      </c>
      <c r="B42" s="225">
        <v>11000000</v>
      </c>
      <c r="C42" s="173">
        <v>7700000</v>
      </c>
      <c r="D42" s="174">
        <v>0.7</v>
      </c>
      <c r="E42" s="173">
        <v>19915816.000000004</v>
      </c>
      <c r="F42" s="175" t="s">
        <v>241</v>
      </c>
      <c r="G42" s="176" t="s">
        <v>248</v>
      </c>
      <c r="H42" s="176" t="s">
        <v>250</v>
      </c>
      <c r="I42" s="177" t="s">
        <v>15</v>
      </c>
      <c r="J42" s="178" t="s">
        <v>268</v>
      </c>
      <c r="K42" s="177" t="s">
        <v>109</v>
      </c>
      <c r="L42" s="179">
        <v>13941071.200000001</v>
      </c>
      <c r="M42" s="180">
        <v>0.9</v>
      </c>
      <c r="N42" s="181">
        <v>0.08</v>
      </c>
      <c r="O42" s="182">
        <v>4.3876551183493942E-2</v>
      </c>
      <c r="P42" s="183">
        <v>44041.400932286408</v>
      </c>
      <c r="Q42" s="184">
        <v>0.13177614999999998</v>
      </c>
      <c r="R42" s="183">
        <v>5803.6062554631126</v>
      </c>
      <c r="S42" s="185">
        <v>49845.007187749521</v>
      </c>
      <c r="T42" s="149"/>
    </row>
    <row r="43" spans="1:20" s="3" customFormat="1" ht="14.5" customHeight="1" thickBot="1" x14ac:dyDescent="0.4">
      <c r="A43" s="189"/>
      <c r="B43" s="219">
        <v>11000000</v>
      </c>
      <c r="C43" s="193">
        <v>3300000</v>
      </c>
      <c r="D43" s="192">
        <v>0.3</v>
      </c>
      <c r="E43" s="193">
        <v>19915816.000000004</v>
      </c>
      <c r="F43" s="194" t="s">
        <v>241</v>
      </c>
      <c r="G43" s="195" t="s">
        <v>248</v>
      </c>
      <c r="H43" s="195" t="s">
        <v>250</v>
      </c>
      <c r="I43" s="220" t="s">
        <v>26</v>
      </c>
      <c r="J43" s="221" t="s">
        <v>272</v>
      </c>
      <c r="K43" s="220" t="s">
        <v>166</v>
      </c>
      <c r="L43" s="198">
        <v>5974744.8000000007</v>
      </c>
      <c r="M43" s="222">
        <v>0.45</v>
      </c>
      <c r="N43" s="200">
        <v>0.08</v>
      </c>
      <c r="O43" s="201">
        <v>4.9474766355743049E-2</v>
      </c>
      <c r="P43" s="191">
        <v>10641.567708546869</v>
      </c>
      <c r="Q43" s="202">
        <v>0.13177614999999998</v>
      </c>
      <c r="R43" s="191">
        <v>1402.3048225966284</v>
      </c>
      <c r="S43" s="223">
        <v>12043.872531143497</v>
      </c>
      <c r="T43" s="149"/>
    </row>
    <row r="44" spans="1:20" x14ac:dyDescent="0.35">
      <c r="A44" s="228"/>
      <c r="B44" s="158"/>
      <c r="C44" s="158"/>
      <c r="D44" s="224"/>
      <c r="E44" s="158"/>
      <c r="F44" s="229"/>
      <c r="G44" s="230"/>
      <c r="H44" s="229"/>
      <c r="I44" s="163"/>
      <c r="J44" s="163"/>
      <c r="K44" s="163"/>
      <c r="L44" s="165"/>
      <c r="M44" s="166"/>
      <c r="N44" s="228"/>
      <c r="O44" s="228"/>
      <c r="P44" s="158"/>
      <c r="Q44" s="231"/>
      <c r="R44" s="158"/>
      <c r="S44" s="228"/>
    </row>
    <row r="45" spans="1:20" x14ac:dyDescent="0.35">
      <c r="A45" s="228" t="s">
        <v>274</v>
      </c>
      <c r="B45" s="158"/>
      <c r="C45" s="158"/>
      <c r="D45" s="224"/>
      <c r="E45" s="158"/>
      <c r="F45" s="229"/>
      <c r="G45" s="230"/>
      <c r="H45" s="229"/>
      <c r="I45" s="163"/>
      <c r="J45" s="163"/>
      <c r="K45" s="163"/>
      <c r="L45" s="165"/>
      <c r="M45" s="166"/>
      <c r="N45" s="228"/>
      <c r="O45" s="228"/>
      <c r="P45" s="158"/>
      <c r="Q45" s="231"/>
      <c r="R45" s="158"/>
      <c r="S45" s="228"/>
    </row>
  </sheetData>
  <autoFilter ref="A1:S43" xr:uid="{CE4C3E12-830C-4BF8-A0E3-9AF8278A57F6}"/>
  <mergeCells count="8">
    <mergeCell ref="A40:A41"/>
    <mergeCell ref="A42:A43"/>
    <mergeCell ref="A2:A6"/>
    <mergeCell ref="A8:A14"/>
    <mergeCell ref="A15:A22"/>
    <mergeCell ref="A23:A26"/>
    <mergeCell ref="A27:A32"/>
    <mergeCell ref="A33:A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19202-3FBB-49A6-948E-A1A98BD7A18A}">
  <dimension ref="A1:V29"/>
  <sheetViews>
    <sheetView tabSelected="1" zoomScale="110" zoomScaleNormal="110" workbookViewId="0">
      <pane ySplit="1" topLeftCell="A21" activePane="bottomLeft" state="frozen"/>
      <selection pane="bottomLeft" activeCell="H36" sqref="H36"/>
    </sheetView>
  </sheetViews>
  <sheetFormatPr defaultColWidth="8.81640625" defaultRowHeight="14.5" x14ac:dyDescent="0.35"/>
  <cols>
    <col min="1" max="1" width="10.1796875" style="93" bestFit="1" customWidth="1"/>
    <col min="2" max="2" width="18.81640625" style="1" bestFit="1" customWidth="1"/>
    <col min="3" max="3" width="18.81640625" style="1" hidden="1" customWidth="1"/>
    <col min="4" max="4" width="16.1796875" style="2" bestFit="1" customWidth="1"/>
    <col min="5" max="5" width="17.81640625" style="93" customWidth="1"/>
    <col min="6" max="6" width="18.1796875" style="2" bestFit="1" customWidth="1"/>
    <col min="7" max="7" width="13.1796875" style="10" bestFit="1" customWidth="1"/>
    <col min="8" max="8" width="24.1796875" style="10" customWidth="1"/>
    <col min="9" max="9" width="18.54296875" style="10" customWidth="1"/>
    <col min="10" max="10" width="7.453125" style="90" customWidth="1"/>
    <col min="11" max="11" width="22.54296875" style="1" bestFit="1" customWidth="1"/>
    <col min="12" max="12" width="7" style="2" customWidth="1"/>
    <col min="13" max="13" width="9.90625" style="2" bestFit="1" customWidth="1"/>
    <col min="14" max="14" width="17.81640625" style="1" bestFit="1" customWidth="1"/>
    <col min="15" max="15" width="12.453125" style="11" bestFit="1" customWidth="1"/>
    <col min="16" max="16" width="12.81640625" style="1" bestFit="1" customWidth="1"/>
    <col min="17" max="17" width="16.81640625" style="2" bestFit="1" customWidth="1"/>
    <col min="18" max="18" width="8.81640625" style="2"/>
    <col min="19" max="19" width="12.81640625" style="2" hidden="1" customWidth="1"/>
    <col min="20" max="16384" width="8.81640625" style="2"/>
  </cols>
  <sheetData>
    <row r="1" spans="1:18" s="8" customFormat="1" ht="44" thickBot="1" x14ac:dyDescent="0.4">
      <c r="A1" s="151" t="s">
        <v>5</v>
      </c>
      <c r="B1" s="152" t="s">
        <v>254</v>
      </c>
      <c r="C1" s="234" t="s">
        <v>255</v>
      </c>
      <c r="D1" s="152" t="s">
        <v>27</v>
      </c>
      <c r="E1" s="151" t="s">
        <v>256</v>
      </c>
      <c r="F1" s="151" t="s">
        <v>29</v>
      </c>
      <c r="G1" s="151" t="s">
        <v>28</v>
      </c>
      <c r="H1" s="151" t="s">
        <v>235</v>
      </c>
      <c r="I1" s="151" t="s">
        <v>30</v>
      </c>
      <c r="J1" s="154" t="s">
        <v>0</v>
      </c>
      <c r="K1" s="152" t="s">
        <v>257</v>
      </c>
      <c r="L1" s="155" t="s">
        <v>1</v>
      </c>
      <c r="M1" s="151" t="s">
        <v>2</v>
      </c>
      <c r="N1" s="152" t="s">
        <v>14</v>
      </c>
      <c r="O1" s="156" t="s">
        <v>3</v>
      </c>
      <c r="P1" s="152" t="s">
        <v>4</v>
      </c>
      <c r="Q1" s="157" t="s">
        <v>252</v>
      </c>
    </row>
    <row r="2" spans="1:18" ht="14.5" customHeight="1" x14ac:dyDescent="0.35">
      <c r="A2" s="171" t="s">
        <v>6</v>
      </c>
      <c r="B2" s="172">
        <v>11500000</v>
      </c>
      <c r="C2" s="172"/>
      <c r="D2" s="235" t="s">
        <v>260</v>
      </c>
      <c r="E2" s="235" t="s">
        <v>258</v>
      </c>
      <c r="F2" s="235" t="s">
        <v>259</v>
      </c>
      <c r="G2" s="177" t="s">
        <v>9</v>
      </c>
      <c r="H2" s="178" t="s">
        <v>264</v>
      </c>
      <c r="I2" s="177" t="s">
        <v>101</v>
      </c>
      <c r="J2" s="180">
        <v>0.7</v>
      </c>
      <c r="K2" s="173">
        <v>6500000</v>
      </c>
      <c r="L2" s="236">
        <v>0.22</v>
      </c>
      <c r="M2" s="182">
        <v>4.8829320915088931E-2</v>
      </c>
      <c r="N2" s="183">
        <v>48878.150236004018</v>
      </c>
      <c r="O2" s="184">
        <v>0.18437500000000001</v>
      </c>
      <c r="P2" s="183">
        <v>9011.9089497632413</v>
      </c>
      <c r="Q2" s="185">
        <v>57890.059185767255</v>
      </c>
      <c r="R2" s="233"/>
    </row>
    <row r="3" spans="1:18" ht="14.5" customHeight="1" thickBot="1" x14ac:dyDescent="0.4">
      <c r="A3" s="189"/>
      <c r="B3" s="237">
        <v>11500000</v>
      </c>
      <c r="C3" s="237"/>
      <c r="D3" s="238" t="s">
        <v>261</v>
      </c>
      <c r="E3" s="238" t="s">
        <v>258</v>
      </c>
      <c r="F3" s="238" t="s">
        <v>259</v>
      </c>
      <c r="G3" s="220" t="s">
        <v>15</v>
      </c>
      <c r="H3" s="221" t="s">
        <v>268</v>
      </c>
      <c r="I3" s="220" t="s">
        <v>109</v>
      </c>
      <c r="J3" s="222">
        <v>0.9</v>
      </c>
      <c r="K3" s="193">
        <v>5000000</v>
      </c>
      <c r="L3" s="239">
        <v>0.22</v>
      </c>
      <c r="M3" s="201">
        <v>5.0912791051825446E-2</v>
      </c>
      <c r="N3" s="191">
        <v>50403.663141307188</v>
      </c>
      <c r="O3" s="202">
        <v>0.18437500000000001</v>
      </c>
      <c r="P3" s="191">
        <v>9293.1753916785128</v>
      </c>
      <c r="Q3" s="223">
        <v>59696.838532985697</v>
      </c>
      <c r="R3" s="233"/>
    </row>
    <row r="4" spans="1:18" ht="14.5" customHeight="1" thickBot="1" x14ac:dyDescent="0.4">
      <c r="A4" s="232" t="s">
        <v>7</v>
      </c>
      <c r="B4" s="204">
        <v>14380053.68</v>
      </c>
      <c r="C4" s="204"/>
      <c r="D4" s="240" t="s">
        <v>13</v>
      </c>
      <c r="E4" s="241" t="s">
        <v>258</v>
      </c>
      <c r="F4" s="241" t="s">
        <v>259</v>
      </c>
      <c r="G4" s="209" t="s">
        <v>11</v>
      </c>
      <c r="H4" s="210" t="s">
        <v>265</v>
      </c>
      <c r="I4" s="209" t="s">
        <v>107</v>
      </c>
      <c r="J4" s="212">
        <v>0.95</v>
      </c>
      <c r="K4" s="205">
        <v>14380053.68</v>
      </c>
      <c r="L4" s="242">
        <v>0.22</v>
      </c>
      <c r="M4" s="214">
        <v>0.11189</v>
      </c>
      <c r="N4" s="215"/>
      <c r="O4" s="216">
        <v>0.25</v>
      </c>
      <c r="P4" s="215">
        <v>0</v>
      </c>
      <c r="Q4" s="217">
        <v>333079.44939131581</v>
      </c>
      <c r="R4" s="233"/>
    </row>
    <row r="5" spans="1:18" ht="14.5" customHeight="1" x14ac:dyDescent="0.35">
      <c r="A5" s="171" t="s">
        <v>8</v>
      </c>
      <c r="B5" s="225">
        <v>11840000</v>
      </c>
      <c r="C5" s="225"/>
      <c r="D5" s="243" t="s">
        <v>236</v>
      </c>
      <c r="E5" s="235" t="s">
        <v>258</v>
      </c>
      <c r="F5" s="235" t="s">
        <v>259</v>
      </c>
      <c r="G5" s="177" t="s">
        <v>9</v>
      </c>
      <c r="H5" s="178" t="s">
        <v>264</v>
      </c>
      <c r="I5" s="177" t="s">
        <v>101</v>
      </c>
      <c r="J5" s="180">
        <v>0.7</v>
      </c>
      <c r="K5" s="173">
        <v>8272000</v>
      </c>
      <c r="L5" s="236">
        <v>0.22</v>
      </c>
      <c r="M5" s="182">
        <v>4.709841247849518E-2</v>
      </c>
      <c r="N5" s="183">
        <v>59998.102475405271</v>
      </c>
      <c r="O5" s="184">
        <v>0.18225000000000002</v>
      </c>
      <c r="P5" s="183">
        <v>10934.654176142612</v>
      </c>
      <c r="Q5" s="185">
        <v>70932.756651547883</v>
      </c>
      <c r="R5" s="233"/>
    </row>
    <row r="6" spans="1:18" ht="14.5" customHeight="1" x14ac:dyDescent="0.35">
      <c r="A6" s="186"/>
      <c r="B6" s="1">
        <v>11840000</v>
      </c>
      <c r="D6" s="103" t="s">
        <v>236</v>
      </c>
      <c r="E6" s="8" t="s">
        <v>258</v>
      </c>
      <c r="F6" s="8" t="s">
        <v>259</v>
      </c>
      <c r="G6" s="10" t="s">
        <v>10</v>
      </c>
      <c r="H6" s="89" t="s">
        <v>105</v>
      </c>
      <c r="I6" s="10" t="s">
        <v>103</v>
      </c>
      <c r="J6" s="90">
        <v>0.5</v>
      </c>
      <c r="K6" s="4">
        <v>396000</v>
      </c>
      <c r="L6" s="104">
        <v>0.22</v>
      </c>
      <c r="M6" s="12">
        <v>8.7666278574296874E-2</v>
      </c>
      <c r="N6" s="6">
        <v>3818.7430946963718</v>
      </c>
      <c r="O6" s="7">
        <v>0.18225000000000002</v>
      </c>
      <c r="P6" s="6">
        <v>695.96592900841381</v>
      </c>
      <c r="Q6" s="187">
        <v>4514.709023704786</v>
      </c>
      <c r="R6" s="233"/>
    </row>
    <row r="7" spans="1:18" ht="14.5" customHeight="1" x14ac:dyDescent="0.35">
      <c r="A7" s="186"/>
      <c r="B7" s="1">
        <v>11840000</v>
      </c>
      <c r="D7" s="103" t="s">
        <v>236</v>
      </c>
      <c r="E7" s="8" t="s">
        <v>258</v>
      </c>
      <c r="F7" s="8" t="s">
        <v>259</v>
      </c>
      <c r="G7" s="10" t="s">
        <v>11</v>
      </c>
      <c r="H7" s="89" t="s">
        <v>265</v>
      </c>
      <c r="I7" s="10" t="s">
        <v>107</v>
      </c>
      <c r="J7" s="90">
        <v>0.95</v>
      </c>
      <c r="K7" s="4">
        <v>2960000</v>
      </c>
      <c r="L7" s="104">
        <v>0.22</v>
      </c>
      <c r="M7" s="12">
        <v>5.5791898769999765E-2</v>
      </c>
      <c r="N7" s="6">
        <v>34515.100255072655</v>
      </c>
      <c r="O7" s="7">
        <v>0.18225000000000002</v>
      </c>
      <c r="P7" s="6">
        <v>6290.3770214869919</v>
      </c>
      <c r="Q7" s="187">
        <v>40805.47727655965</v>
      </c>
      <c r="R7" s="233"/>
    </row>
    <row r="8" spans="1:18" ht="14.5" customHeight="1" x14ac:dyDescent="0.35">
      <c r="A8" s="186"/>
      <c r="B8" s="1">
        <v>11840000</v>
      </c>
      <c r="D8" s="103" t="s">
        <v>236</v>
      </c>
      <c r="E8" s="8" t="s">
        <v>258</v>
      </c>
      <c r="F8" s="8" t="s">
        <v>259</v>
      </c>
      <c r="G8" s="10" t="s">
        <v>15</v>
      </c>
      <c r="H8" s="89" t="s">
        <v>268</v>
      </c>
      <c r="I8" s="10" t="s">
        <v>109</v>
      </c>
      <c r="J8" s="90">
        <v>0.9</v>
      </c>
      <c r="K8" s="4">
        <v>120000</v>
      </c>
      <c r="L8" s="104">
        <v>0.22</v>
      </c>
      <c r="M8" s="12">
        <v>0.12296671847748561</v>
      </c>
      <c r="N8" s="6">
        <v>2921.6892310250582</v>
      </c>
      <c r="O8" s="7">
        <v>0.18225000000000002</v>
      </c>
      <c r="P8" s="6">
        <v>532.47786235431693</v>
      </c>
      <c r="Q8" s="187">
        <v>3454.1670933793753</v>
      </c>
      <c r="R8" s="233"/>
    </row>
    <row r="9" spans="1:18" ht="14.5" customHeight="1" thickBot="1" x14ac:dyDescent="0.4">
      <c r="A9" s="189"/>
      <c r="B9" s="219">
        <v>11840000</v>
      </c>
      <c r="C9" s="219"/>
      <c r="D9" s="244" t="s">
        <v>236</v>
      </c>
      <c r="E9" s="238" t="s">
        <v>258</v>
      </c>
      <c r="F9" s="238" t="s">
        <v>259</v>
      </c>
      <c r="G9" s="220" t="s">
        <v>16</v>
      </c>
      <c r="H9" s="221" t="s">
        <v>266</v>
      </c>
      <c r="I9" s="220" t="s">
        <v>112</v>
      </c>
      <c r="J9" s="222">
        <v>1.05</v>
      </c>
      <c r="K9" s="193">
        <v>92000</v>
      </c>
      <c r="L9" s="239">
        <v>0.22</v>
      </c>
      <c r="M9" s="201">
        <v>0.13339150784714793</v>
      </c>
      <c r="N9" s="191">
        <v>2834.8363247675879</v>
      </c>
      <c r="O9" s="202">
        <v>0.18225000000000002</v>
      </c>
      <c r="P9" s="191">
        <v>516.64892018889293</v>
      </c>
      <c r="Q9" s="223">
        <v>3351.485244956481</v>
      </c>
      <c r="R9" s="233"/>
    </row>
    <row r="10" spans="1:18" ht="14.5" customHeight="1" x14ac:dyDescent="0.35">
      <c r="A10" s="171" t="s">
        <v>20</v>
      </c>
      <c r="B10" s="225">
        <v>9580000</v>
      </c>
      <c r="C10" s="225">
        <v>9580000</v>
      </c>
      <c r="D10" s="243" t="s">
        <v>237</v>
      </c>
      <c r="E10" s="235" t="s">
        <v>258</v>
      </c>
      <c r="F10" s="235" t="s">
        <v>259</v>
      </c>
      <c r="G10" s="177" t="s">
        <v>9</v>
      </c>
      <c r="H10" s="178" t="s">
        <v>264</v>
      </c>
      <c r="I10" s="177" t="s">
        <v>101</v>
      </c>
      <c r="J10" s="180">
        <v>0.7</v>
      </c>
      <c r="K10" s="173">
        <v>3800000</v>
      </c>
      <c r="L10" s="236">
        <v>0.22</v>
      </c>
      <c r="M10" s="182">
        <v>5.3339232015516463E-2</v>
      </c>
      <c r="N10" s="183">
        <v>31214.118575480235</v>
      </c>
      <c r="O10" s="184">
        <v>0.19637499999999999</v>
      </c>
      <c r="P10" s="183">
        <v>6129.6725352599315</v>
      </c>
      <c r="Q10" s="185">
        <v>37343.791110740167</v>
      </c>
      <c r="R10" s="233"/>
    </row>
    <row r="11" spans="1:18" ht="14.5" customHeight="1" x14ac:dyDescent="0.35">
      <c r="A11" s="186"/>
      <c r="B11" s="1">
        <v>9580000</v>
      </c>
      <c r="C11" s="1">
        <v>9580000</v>
      </c>
      <c r="D11" s="103" t="s">
        <v>237</v>
      </c>
      <c r="E11" s="8" t="s">
        <v>258</v>
      </c>
      <c r="F11" s="8" t="s">
        <v>259</v>
      </c>
      <c r="G11" s="10" t="s">
        <v>10</v>
      </c>
      <c r="H11" s="89" t="s">
        <v>105</v>
      </c>
      <c r="I11" s="10" t="s">
        <v>103</v>
      </c>
      <c r="J11" s="90">
        <v>0.5</v>
      </c>
      <c r="K11" s="4">
        <v>1000000</v>
      </c>
      <c r="L11" s="104">
        <v>0.22</v>
      </c>
      <c r="M11" s="12">
        <v>6.9810717055349719E-2</v>
      </c>
      <c r="N11" s="6">
        <v>7679.1788760884692</v>
      </c>
      <c r="O11" s="7">
        <v>0.19637499999999999</v>
      </c>
      <c r="P11" s="6">
        <v>1507.998751791873</v>
      </c>
      <c r="Q11" s="187">
        <v>9187.1776278803427</v>
      </c>
      <c r="R11" s="233"/>
    </row>
    <row r="12" spans="1:18" ht="14.5" customHeight="1" x14ac:dyDescent="0.35">
      <c r="A12" s="186"/>
      <c r="B12" s="1">
        <v>9580000</v>
      </c>
      <c r="C12" s="1">
        <v>9580000</v>
      </c>
      <c r="D12" s="103" t="s">
        <v>237</v>
      </c>
      <c r="E12" s="8" t="s">
        <v>258</v>
      </c>
      <c r="F12" s="8" t="s">
        <v>259</v>
      </c>
      <c r="G12" s="10" t="s">
        <v>15</v>
      </c>
      <c r="H12" s="89" t="s">
        <v>268</v>
      </c>
      <c r="I12" s="10" t="s">
        <v>109</v>
      </c>
      <c r="J12" s="90">
        <v>0.9</v>
      </c>
      <c r="K12" s="4">
        <v>2900000</v>
      </c>
      <c r="L12" s="104">
        <v>0.22</v>
      </c>
      <c r="M12" s="12">
        <v>5.6004038528888397E-2</v>
      </c>
      <c r="N12" s="6">
        <v>32157.518923287716</v>
      </c>
      <c r="O12" s="7">
        <v>0.19637499999999999</v>
      </c>
      <c r="P12" s="6">
        <v>6314.9327785606247</v>
      </c>
      <c r="Q12" s="187">
        <v>38472.451701848338</v>
      </c>
      <c r="R12" s="233"/>
    </row>
    <row r="13" spans="1:18" ht="14.5" customHeight="1" thickBot="1" x14ac:dyDescent="0.4">
      <c r="A13" s="189"/>
      <c r="B13" s="219">
        <v>9580000</v>
      </c>
      <c r="C13" s="219">
        <v>9580000</v>
      </c>
      <c r="D13" s="244" t="s">
        <v>237</v>
      </c>
      <c r="E13" s="238" t="s">
        <v>258</v>
      </c>
      <c r="F13" s="238" t="s">
        <v>259</v>
      </c>
      <c r="G13" s="220" t="s">
        <v>16</v>
      </c>
      <c r="H13" s="221" t="s">
        <v>266</v>
      </c>
      <c r="I13" s="220" t="s">
        <v>112</v>
      </c>
      <c r="J13" s="222">
        <v>1.05</v>
      </c>
      <c r="K13" s="193">
        <v>1880000</v>
      </c>
      <c r="L13" s="239">
        <v>0.22</v>
      </c>
      <c r="M13" s="201">
        <v>6.0926933484487272E-2</v>
      </c>
      <c r="N13" s="191">
        <v>26459.348673643133</v>
      </c>
      <c r="O13" s="202">
        <v>0.19637499999999999</v>
      </c>
      <c r="P13" s="191">
        <v>5195.9545957866703</v>
      </c>
      <c r="Q13" s="223">
        <v>31655.303269429802</v>
      </c>
      <c r="R13" s="233"/>
    </row>
    <row r="14" spans="1:18" ht="14.5" customHeight="1" x14ac:dyDescent="0.35">
      <c r="A14" s="171" t="s">
        <v>21</v>
      </c>
      <c r="B14" s="225">
        <v>13960600</v>
      </c>
      <c r="C14" s="225"/>
      <c r="D14" s="243" t="s">
        <v>238</v>
      </c>
      <c r="E14" s="235" t="s">
        <v>258</v>
      </c>
      <c r="F14" s="235" t="s">
        <v>259</v>
      </c>
      <c r="G14" s="177" t="s">
        <v>11</v>
      </c>
      <c r="H14" s="178" t="s">
        <v>265</v>
      </c>
      <c r="I14" s="177" t="s">
        <v>107</v>
      </c>
      <c r="J14" s="180">
        <v>0.95</v>
      </c>
      <c r="K14" s="225">
        <v>10885200</v>
      </c>
      <c r="L14" s="236">
        <v>0.22</v>
      </c>
      <c r="M14" s="182">
        <v>4.5320235272690738E-2</v>
      </c>
      <c r="N14" s="183">
        <v>103103.84342297127</v>
      </c>
      <c r="O14" s="184">
        <v>0.16899625000000001</v>
      </c>
      <c r="P14" s="183">
        <v>17424.16289906931</v>
      </c>
      <c r="Q14" s="185">
        <v>120528.00632204059</v>
      </c>
      <c r="R14" s="233"/>
    </row>
    <row r="15" spans="1:18" ht="14.5" customHeight="1" x14ac:dyDescent="0.35">
      <c r="A15" s="186"/>
      <c r="B15" s="1">
        <v>13960600</v>
      </c>
      <c r="D15" s="103" t="s">
        <v>238</v>
      </c>
      <c r="E15" s="8" t="s">
        <v>258</v>
      </c>
      <c r="F15" s="8" t="s">
        <v>259</v>
      </c>
      <c r="G15" s="10" t="s">
        <v>15</v>
      </c>
      <c r="H15" s="89" t="s">
        <v>268</v>
      </c>
      <c r="I15" s="10" t="s">
        <v>109</v>
      </c>
      <c r="J15" s="90">
        <v>0.9</v>
      </c>
      <c r="K15" s="1">
        <v>2377900</v>
      </c>
      <c r="L15" s="104">
        <v>0.22</v>
      </c>
      <c r="M15" s="12">
        <v>5.8152862891035162E-2</v>
      </c>
      <c r="N15" s="6">
        <v>27379.775148381319</v>
      </c>
      <c r="O15" s="7">
        <v>0.16899625000000001</v>
      </c>
      <c r="P15" s="6">
        <v>4627.0793259196371</v>
      </c>
      <c r="Q15" s="187">
        <v>32006.854474300955</v>
      </c>
      <c r="R15" s="233"/>
    </row>
    <row r="16" spans="1:18" ht="14.5" customHeight="1" thickBot="1" x14ac:dyDescent="0.4">
      <c r="A16" s="189"/>
      <c r="B16" s="219">
        <v>13960600</v>
      </c>
      <c r="C16" s="219"/>
      <c r="D16" s="244" t="s">
        <v>238</v>
      </c>
      <c r="E16" s="238" t="s">
        <v>258</v>
      </c>
      <c r="F16" s="238" t="s">
        <v>259</v>
      </c>
      <c r="G16" s="220" t="s">
        <v>16</v>
      </c>
      <c r="H16" s="221" t="s">
        <v>266</v>
      </c>
      <c r="I16" s="220" t="s">
        <v>112</v>
      </c>
      <c r="J16" s="222">
        <v>1.05</v>
      </c>
      <c r="K16" s="219">
        <v>697500</v>
      </c>
      <c r="L16" s="239">
        <v>0.22</v>
      </c>
      <c r="M16" s="201">
        <v>7.5981413243230739E-2</v>
      </c>
      <c r="N16" s="191">
        <v>12242.315255282445</v>
      </c>
      <c r="O16" s="202">
        <v>0.16899625000000001</v>
      </c>
      <c r="P16" s="191">
        <v>2068.9053694605259</v>
      </c>
      <c r="Q16" s="223">
        <v>14311.220624742971</v>
      </c>
      <c r="R16" s="233"/>
    </row>
    <row r="17" spans="1:19" ht="14.5" customHeight="1" x14ac:dyDescent="0.35">
      <c r="A17" s="171" t="s">
        <v>22</v>
      </c>
      <c r="B17" s="225">
        <v>12000000</v>
      </c>
      <c r="C17" s="225"/>
      <c r="D17" s="243" t="s">
        <v>239</v>
      </c>
      <c r="E17" s="235" t="s">
        <v>258</v>
      </c>
      <c r="F17" s="235" t="s">
        <v>259</v>
      </c>
      <c r="G17" s="177" t="s">
        <v>9</v>
      </c>
      <c r="H17" s="178" t="s">
        <v>264</v>
      </c>
      <c r="I17" s="177" t="s">
        <v>101</v>
      </c>
      <c r="J17" s="180">
        <v>0.7</v>
      </c>
      <c r="K17" s="173">
        <v>800000</v>
      </c>
      <c r="L17" s="236">
        <v>0.22</v>
      </c>
      <c r="M17" s="182">
        <v>7.3527528164806177E-2</v>
      </c>
      <c r="N17" s="183">
        <v>9058.5914699041205</v>
      </c>
      <c r="O17" s="184">
        <v>0.18125000000000002</v>
      </c>
      <c r="P17" s="183">
        <v>1641.869703920122</v>
      </c>
      <c r="Q17" s="185">
        <v>10700.461173824242</v>
      </c>
      <c r="R17" s="233"/>
    </row>
    <row r="18" spans="1:19" ht="14.5" customHeight="1" x14ac:dyDescent="0.35">
      <c r="A18" s="186"/>
      <c r="B18" s="1">
        <v>12000000</v>
      </c>
      <c r="D18" s="103" t="s">
        <v>239</v>
      </c>
      <c r="E18" s="8" t="s">
        <v>258</v>
      </c>
      <c r="F18" s="8" t="s">
        <v>259</v>
      </c>
      <c r="G18" s="10" t="s">
        <v>10</v>
      </c>
      <c r="H18" s="89" t="s">
        <v>105</v>
      </c>
      <c r="I18" s="10" t="s">
        <v>103</v>
      </c>
      <c r="J18" s="90">
        <v>0.5</v>
      </c>
      <c r="K18" s="4">
        <v>800000</v>
      </c>
      <c r="L18" s="104">
        <v>0.22</v>
      </c>
      <c r="M18" s="12">
        <v>7.3527528164806177E-2</v>
      </c>
      <c r="N18" s="6">
        <v>6470.4224785029437</v>
      </c>
      <c r="O18" s="7">
        <v>0.18125000000000002</v>
      </c>
      <c r="P18" s="6">
        <v>1172.7640742286587</v>
      </c>
      <c r="Q18" s="187">
        <v>7643.1865527316022</v>
      </c>
      <c r="R18" s="233"/>
    </row>
    <row r="19" spans="1:19" ht="14.5" customHeight="1" x14ac:dyDescent="0.35">
      <c r="A19" s="186"/>
      <c r="B19" s="1">
        <v>12000000</v>
      </c>
      <c r="D19" s="103" t="s">
        <v>239</v>
      </c>
      <c r="E19" s="8" t="s">
        <v>258</v>
      </c>
      <c r="F19" s="8" t="s">
        <v>259</v>
      </c>
      <c r="G19" s="10" t="s">
        <v>11</v>
      </c>
      <c r="H19" s="89" t="s">
        <v>265</v>
      </c>
      <c r="I19" s="10" t="s">
        <v>107</v>
      </c>
      <c r="J19" s="90">
        <v>0.95</v>
      </c>
      <c r="K19" s="4">
        <v>800000</v>
      </c>
      <c r="L19" s="104">
        <v>0.22</v>
      </c>
      <c r="M19" s="12">
        <v>7.3527528164806177E-2</v>
      </c>
      <c r="N19" s="6">
        <v>12293.802709155592</v>
      </c>
      <c r="O19" s="7">
        <v>0.18125000000000002</v>
      </c>
      <c r="P19" s="6">
        <v>2228.2517410344512</v>
      </c>
      <c r="Q19" s="187">
        <v>14522.054450190044</v>
      </c>
      <c r="R19" s="233"/>
    </row>
    <row r="20" spans="1:19" ht="14.5" customHeight="1" x14ac:dyDescent="0.35">
      <c r="A20" s="186"/>
      <c r="B20" s="1">
        <v>12000000</v>
      </c>
      <c r="D20" s="103" t="s">
        <v>239</v>
      </c>
      <c r="E20" s="8" t="s">
        <v>258</v>
      </c>
      <c r="F20" s="8" t="s">
        <v>259</v>
      </c>
      <c r="G20" s="10" t="s">
        <v>15</v>
      </c>
      <c r="H20" s="89" t="s">
        <v>268</v>
      </c>
      <c r="I20" s="10" t="s">
        <v>109</v>
      </c>
      <c r="J20" s="90">
        <v>0.9</v>
      </c>
      <c r="K20" s="4">
        <v>5600000</v>
      </c>
      <c r="L20" s="104">
        <v>0.22</v>
      </c>
      <c r="M20" s="12">
        <v>4.9985949660414496E-2</v>
      </c>
      <c r="N20" s="6">
        <v>55424.420983467593</v>
      </c>
      <c r="O20" s="7">
        <v>0.18125000000000002</v>
      </c>
      <c r="P20" s="6">
        <v>10045.676303253502</v>
      </c>
      <c r="Q20" s="187">
        <v>65470.097286721095</v>
      </c>
      <c r="R20" s="233"/>
    </row>
    <row r="21" spans="1:19" ht="14.5" customHeight="1" thickBot="1" x14ac:dyDescent="0.4">
      <c r="A21" s="189"/>
      <c r="B21" s="219">
        <v>12000000</v>
      </c>
      <c r="C21" s="219"/>
      <c r="D21" s="244" t="s">
        <v>239</v>
      </c>
      <c r="E21" s="238" t="s">
        <v>258</v>
      </c>
      <c r="F21" s="238" t="s">
        <v>259</v>
      </c>
      <c r="G21" s="220" t="s">
        <v>16</v>
      </c>
      <c r="H21" s="221" t="s">
        <v>266</v>
      </c>
      <c r="I21" s="220" t="s">
        <v>112</v>
      </c>
      <c r="J21" s="222">
        <v>1.05</v>
      </c>
      <c r="K21" s="193">
        <v>4000000</v>
      </c>
      <c r="L21" s="239">
        <v>0.22</v>
      </c>
      <c r="M21" s="201">
        <v>5.2865252596366312E-2</v>
      </c>
      <c r="N21" s="191">
        <v>48847.493399042469</v>
      </c>
      <c r="O21" s="202">
        <v>0.18125000000000002</v>
      </c>
      <c r="P21" s="191">
        <v>8853.6081785764491</v>
      </c>
      <c r="Q21" s="223">
        <v>57701.101577618916</v>
      </c>
      <c r="R21" s="233"/>
    </row>
    <row r="22" spans="1:19" ht="14.5" customHeight="1" x14ac:dyDescent="0.35">
      <c r="A22" s="171" t="s">
        <v>23</v>
      </c>
      <c r="B22" s="225">
        <v>61000000</v>
      </c>
      <c r="C22" s="245">
        <v>0.7</v>
      </c>
      <c r="D22" s="243" t="s">
        <v>237</v>
      </c>
      <c r="E22" s="235" t="s">
        <v>258</v>
      </c>
      <c r="F22" s="235" t="s">
        <v>259</v>
      </c>
      <c r="G22" s="177" t="s">
        <v>9</v>
      </c>
      <c r="H22" s="178" t="s">
        <v>264</v>
      </c>
      <c r="I22" s="177" t="s">
        <v>101</v>
      </c>
      <c r="J22" s="180">
        <v>0.7</v>
      </c>
      <c r="K22" s="173">
        <v>42700000</v>
      </c>
      <c r="L22" s="236">
        <v>0.22</v>
      </c>
      <c r="M22" s="182">
        <v>3.8868064638578337E-2</v>
      </c>
      <c r="N22" s="183">
        <v>255588.61945036339</v>
      </c>
      <c r="O22" s="184">
        <v>0.24374999999999999</v>
      </c>
      <c r="P22" s="183">
        <v>62299.725991026076</v>
      </c>
      <c r="Q22" s="185">
        <v>317888.34544138948</v>
      </c>
      <c r="R22" s="233"/>
    </row>
    <row r="23" spans="1:19" ht="14.5" customHeight="1" x14ac:dyDescent="0.35">
      <c r="A23" s="186"/>
      <c r="B23" s="1">
        <v>61000000</v>
      </c>
      <c r="C23" s="106">
        <v>0.15</v>
      </c>
      <c r="D23" s="103" t="s">
        <v>237</v>
      </c>
      <c r="E23" s="8" t="s">
        <v>258</v>
      </c>
      <c r="F23" s="8" t="s">
        <v>259</v>
      </c>
      <c r="G23" s="10" t="s">
        <v>11</v>
      </c>
      <c r="H23" s="89" t="s">
        <v>265</v>
      </c>
      <c r="I23" s="10" t="s">
        <v>107</v>
      </c>
      <c r="J23" s="90">
        <v>0.95</v>
      </c>
      <c r="K23" s="4">
        <v>9150000</v>
      </c>
      <c r="L23" s="104">
        <v>0.22</v>
      </c>
      <c r="M23" s="12">
        <v>4.6422208524413276E-2</v>
      </c>
      <c r="N23" s="6">
        <v>88775.510471661735</v>
      </c>
      <c r="O23" s="7">
        <v>0.24374999999999999</v>
      </c>
      <c r="P23" s="6">
        <v>21639.030677467548</v>
      </c>
      <c r="Q23" s="187">
        <v>110414.54114912928</v>
      </c>
      <c r="R23" s="233"/>
    </row>
    <row r="24" spans="1:19" ht="14.5" customHeight="1" x14ac:dyDescent="0.35">
      <c r="A24" s="186"/>
      <c r="B24" s="1">
        <v>61000000</v>
      </c>
      <c r="C24" s="106">
        <v>0.05</v>
      </c>
      <c r="D24" s="103" t="s">
        <v>237</v>
      </c>
      <c r="E24" s="8" t="s">
        <v>258</v>
      </c>
      <c r="F24" s="8" t="s">
        <v>259</v>
      </c>
      <c r="G24" s="10" t="s">
        <v>15</v>
      </c>
      <c r="H24" s="89" t="s">
        <v>268</v>
      </c>
      <c r="I24" s="10" t="s">
        <v>109</v>
      </c>
      <c r="J24" s="90">
        <v>0.9</v>
      </c>
      <c r="K24" s="4">
        <v>3050000</v>
      </c>
      <c r="L24" s="104">
        <v>0.22</v>
      </c>
      <c r="M24" s="12">
        <v>5.5484731612525838E-2</v>
      </c>
      <c r="N24" s="6">
        <v>33507.229420804353</v>
      </c>
      <c r="O24" s="7">
        <v>0.21757812500000001</v>
      </c>
      <c r="P24" s="6">
        <v>7290.4401513234479</v>
      </c>
      <c r="Q24" s="187">
        <v>40797.669572127801</v>
      </c>
      <c r="R24" s="233"/>
    </row>
    <row r="25" spans="1:19" ht="14.5" customHeight="1" thickBot="1" x14ac:dyDescent="0.4">
      <c r="A25" s="189"/>
      <c r="B25" s="219">
        <v>61000000</v>
      </c>
      <c r="C25" s="246">
        <v>0.1</v>
      </c>
      <c r="D25" s="244" t="s">
        <v>237</v>
      </c>
      <c r="E25" s="238" t="s">
        <v>258</v>
      </c>
      <c r="F25" s="238" t="s">
        <v>259</v>
      </c>
      <c r="G25" s="220" t="s">
        <v>16</v>
      </c>
      <c r="H25" s="221" t="s">
        <v>266</v>
      </c>
      <c r="I25" s="220" t="s">
        <v>112</v>
      </c>
      <c r="J25" s="222">
        <v>1.05</v>
      </c>
      <c r="K25" s="193">
        <v>6100000</v>
      </c>
      <c r="L25" s="239">
        <v>0.22</v>
      </c>
      <c r="M25" s="201">
        <v>4.9313814949088333E-2</v>
      </c>
      <c r="N25" s="191">
        <v>69488.096644760371</v>
      </c>
      <c r="O25" s="202">
        <v>0.24374999999999999</v>
      </c>
      <c r="P25" s="191">
        <v>16937.723557160341</v>
      </c>
      <c r="Q25" s="223">
        <v>86425.820201920709</v>
      </c>
      <c r="R25" s="233"/>
    </row>
    <row r="26" spans="1:19" ht="14.5" customHeight="1" thickBot="1" x14ac:dyDescent="0.4">
      <c r="A26" s="232" t="s">
        <v>24</v>
      </c>
      <c r="B26" s="204">
        <v>4250000</v>
      </c>
      <c r="C26" s="204"/>
      <c r="D26" s="240" t="s">
        <v>240</v>
      </c>
      <c r="E26" s="241" t="s">
        <v>258</v>
      </c>
      <c r="F26" s="241" t="s">
        <v>259</v>
      </c>
      <c r="G26" s="209" t="s">
        <v>9</v>
      </c>
      <c r="H26" s="210" t="s">
        <v>264</v>
      </c>
      <c r="I26" s="209" t="s">
        <v>101</v>
      </c>
      <c r="J26" s="212">
        <v>0.7</v>
      </c>
      <c r="K26" s="205">
        <v>4250000</v>
      </c>
      <c r="L26" s="242">
        <v>0.22</v>
      </c>
      <c r="M26" s="214">
        <v>5.2317442678569373E-2</v>
      </c>
      <c r="N26" s="215">
        <v>34241.766233123657</v>
      </c>
      <c r="O26" s="216">
        <v>0.22968749999999999</v>
      </c>
      <c r="P26" s="215">
        <v>7864.9056816705897</v>
      </c>
      <c r="Q26" s="217">
        <v>42106.671914794249</v>
      </c>
      <c r="R26" s="233"/>
    </row>
    <row r="27" spans="1:19" ht="14.5" customHeight="1" thickBot="1" x14ac:dyDescent="0.4">
      <c r="A27" s="232" t="s">
        <v>25</v>
      </c>
      <c r="B27" s="204">
        <v>7700000</v>
      </c>
      <c r="C27" s="204"/>
      <c r="D27" s="240" t="s">
        <v>241</v>
      </c>
      <c r="E27" s="241" t="s">
        <v>258</v>
      </c>
      <c r="F27" s="241" t="s">
        <v>259</v>
      </c>
      <c r="G27" s="209" t="s">
        <v>15</v>
      </c>
      <c r="H27" s="210" t="s">
        <v>268</v>
      </c>
      <c r="I27" s="209" t="s">
        <v>109</v>
      </c>
      <c r="J27" s="212">
        <v>0.9</v>
      </c>
      <c r="K27" s="205">
        <v>7700000</v>
      </c>
      <c r="L27" s="242">
        <v>0.22</v>
      </c>
      <c r="M27" s="214">
        <v>4.7595584981417874E-2</v>
      </c>
      <c r="N27" s="215">
        <v>72564.228862669697</v>
      </c>
      <c r="O27" s="216">
        <v>0.208125</v>
      </c>
      <c r="P27" s="215">
        <v>15102.430132043131</v>
      </c>
      <c r="Q27" s="217">
        <v>87666.658994712823</v>
      </c>
      <c r="R27" s="233"/>
    </row>
    <row r="28" spans="1:19" x14ac:dyDescent="0.35">
      <c r="A28" s="230"/>
      <c r="B28" s="158"/>
      <c r="C28" s="158"/>
      <c r="D28" s="228"/>
      <c r="E28" s="230"/>
      <c r="F28" s="228"/>
      <c r="G28" s="163"/>
      <c r="H28" s="163"/>
      <c r="I28" s="163"/>
      <c r="J28" s="166"/>
      <c r="K28" s="158"/>
      <c r="L28" s="228"/>
      <c r="M28" s="228"/>
      <c r="N28" s="158"/>
      <c r="O28" s="231"/>
      <c r="P28" s="158"/>
      <c r="Q28" s="228"/>
    </row>
    <row r="29" spans="1:19" x14ac:dyDescent="0.35">
      <c r="A29" s="228" t="s">
        <v>274</v>
      </c>
      <c r="B29" s="158"/>
      <c r="C29" s="158"/>
      <c r="D29" s="224"/>
      <c r="E29" s="158"/>
      <c r="F29" s="229"/>
      <c r="G29" s="230"/>
      <c r="H29" s="229"/>
      <c r="I29" s="163"/>
      <c r="J29" s="163"/>
      <c r="K29" s="163"/>
      <c r="L29" s="165"/>
      <c r="M29" s="166"/>
      <c r="N29" s="228"/>
      <c r="O29" s="228"/>
      <c r="P29" s="158"/>
      <c r="Q29" s="231"/>
      <c r="R29" s="158"/>
      <c r="S29" s="228"/>
    </row>
  </sheetData>
  <autoFilter ref="A1:Q27" xr:uid="{CE4C3E12-830C-4BF8-A0E3-9AF8278A57F6}"/>
  <mergeCells count="6">
    <mergeCell ref="A2:A3"/>
    <mergeCell ref="A5:A9"/>
    <mergeCell ref="A10:A13"/>
    <mergeCell ref="A14:A16"/>
    <mergeCell ref="A17:A21"/>
    <mergeCell ref="A22:A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776E9-97A5-473C-A0C3-E3EAABE476B0}">
  <dimension ref="A2:D13"/>
  <sheetViews>
    <sheetView workbookViewId="0">
      <selection activeCell="H11" sqref="H11"/>
    </sheetView>
  </sheetViews>
  <sheetFormatPr defaultRowHeight="14.5" x14ac:dyDescent="0.35"/>
  <cols>
    <col min="1" max="1" width="17.1796875" bestFit="1" customWidth="1"/>
    <col min="2" max="2" width="19.81640625" bestFit="1" customWidth="1"/>
    <col min="3" max="3" width="18.54296875" bestFit="1" customWidth="1"/>
    <col min="4" max="4" width="18.453125" customWidth="1"/>
  </cols>
  <sheetData>
    <row r="2" spans="1:4" x14ac:dyDescent="0.35">
      <c r="B2" s="109" t="s">
        <v>263</v>
      </c>
      <c r="C2" s="109"/>
      <c r="D2" s="109"/>
    </row>
    <row r="3" spans="1:4" x14ac:dyDescent="0.35">
      <c r="A3" s="107" t="s">
        <v>5</v>
      </c>
      <c r="B3" s="107" t="s">
        <v>245</v>
      </c>
      <c r="C3" s="107" t="s">
        <v>262</v>
      </c>
      <c r="D3" s="107" t="s">
        <v>253</v>
      </c>
    </row>
    <row r="4" spans="1:4" x14ac:dyDescent="0.35">
      <c r="A4" s="107" t="s">
        <v>6</v>
      </c>
      <c r="B4" s="1">
        <v>305536.03462566796</v>
      </c>
      <c r="C4" s="1">
        <v>117586.89771875295</v>
      </c>
      <c r="D4" s="105">
        <v>423122.93234442093</v>
      </c>
    </row>
    <row r="5" spans="1:4" x14ac:dyDescent="0.35">
      <c r="A5" s="107" t="s">
        <v>7</v>
      </c>
      <c r="B5" s="102">
        <v>145343.75973439231</v>
      </c>
      <c r="C5" s="1">
        <v>333079.44939131581</v>
      </c>
      <c r="D5" s="105">
        <v>478423.20912570809</v>
      </c>
    </row>
    <row r="6" spans="1:4" x14ac:dyDescent="0.35">
      <c r="A6" s="107" t="s">
        <v>8</v>
      </c>
      <c r="B6" s="1">
        <v>53627.45069451868</v>
      </c>
      <c r="C6" s="1">
        <v>123058.59529014818</v>
      </c>
      <c r="D6" s="105">
        <v>176686.04598466685</v>
      </c>
    </row>
    <row r="7" spans="1:4" x14ac:dyDescent="0.35">
      <c r="A7" s="107" t="s">
        <v>20</v>
      </c>
      <c r="B7" s="1">
        <v>65341.572217100082</v>
      </c>
      <c r="C7" s="1">
        <v>116658.72370989865</v>
      </c>
      <c r="D7" s="105">
        <v>182000.29592699872</v>
      </c>
    </row>
    <row r="8" spans="1:4" x14ac:dyDescent="0.35">
      <c r="A8" s="107" t="s">
        <v>21</v>
      </c>
      <c r="B8" s="1">
        <v>38973.382028222113</v>
      </c>
      <c r="C8" s="1">
        <v>166846.08142108453</v>
      </c>
      <c r="D8" s="105">
        <v>205819.46344930664</v>
      </c>
    </row>
    <row r="9" spans="1:4" x14ac:dyDescent="0.35">
      <c r="A9" s="107" t="s">
        <v>22</v>
      </c>
      <c r="B9" s="1">
        <v>83189.647624739126</v>
      </c>
      <c r="C9" s="1">
        <v>156036.90104108589</v>
      </c>
      <c r="D9" s="105">
        <v>239226.54866582502</v>
      </c>
    </row>
    <row r="10" spans="1:4" x14ac:dyDescent="0.35">
      <c r="A10" s="107" t="s">
        <v>23</v>
      </c>
      <c r="B10" s="1">
        <v>185917.75237274542</v>
      </c>
      <c r="C10" s="1">
        <v>555526.37636456732</v>
      </c>
      <c r="D10" s="105">
        <v>741444.12873731274</v>
      </c>
    </row>
    <row r="11" spans="1:4" x14ac:dyDescent="0.35">
      <c r="A11" s="107" t="s">
        <v>24</v>
      </c>
      <c r="B11" s="1">
        <v>12982.046492138821</v>
      </c>
      <c r="C11" s="1">
        <v>42106.671914794249</v>
      </c>
      <c r="D11" s="105">
        <v>55088.718406933069</v>
      </c>
    </row>
    <row r="12" spans="1:4" x14ac:dyDescent="0.35">
      <c r="A12" s="107" t="s">
        <v>25</v>
      </c>
      <c r="B12" s="1">
        <v>61888.879718893018</v>
      </c>
      <c r="C12" s="1">
        <v>87666.658994712823</v>
      </c>
      <c r="D12" s="105">
        <v>149555.53871360584</v>
      </c>
    </row>
    <row r="13" spans="1:4" x14ac:dyDescent="0.35">
      <c r="A13" s="107" t="s">
        <v>253</v>
      </c>
      <c r="B13" s="1">
        <v>952800.52550841752</v>
      </c>
      <c r="C13" s="1">
        <v>1698566.3558463603</v>
      </c>
      <c r="D13" s="108">
        <v>2651366.8813547781</v>
      </c>
    </row>
  </sheetData>
  <mergeCells count="1">
    <mergeCell ref="B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D7E0-2622-44E4-AB95-D74DCCB1D74D}">
  <dimension ref="A1:L65"/>
  <sheetViews>
    <sheetView topLeftCell="A55" zoomScaleNormal="100" workbookViewId="0">
      <selection activeCell="D4" sqref="D4"/>
    </sheetView>
  </sheetViews>
  <sheetFormatPr defaultColWidth="8.81640625" defaultRowHeight="12.5" x14ac:dyDescent="0.25"/>
  <cols>
    <col min="1" max="1" width="16.81640625" style="13" customWidth="1"/>
    <col min="2" max="2" width="22.81640625" style="13" customWidth="1"/>
    <col min="3" max="3" width="6.453125" style="13" customWidth="1"/>
    <col min="4" max="6" width="8.81640625" style="13"/>
    <col min="7" max="7" width="48.1796875" style="13" customWidth="1"/>
    <col min="8" max="9" width="11.81640625" style="13" customWidth="1"/>
    <col min="10" max="10" width="36.1796875" style="13" hidden="1" customWidth="1"/>
    <col min="11" max="11" width="9.1796875" style="13" hidden="1" customWidth="1"/>
    <col min="12" max="12" width="5.81640625" style="13" hidden="1" customWidth="1"/>
    <col min="13" max="16384" width="8.81640625" style="13"/>
  </cols>
  <sheetData>
    <row r="1" spans="1:12" ht="28.5" customHeight="1" thickBot="1" x14ac:dyDescent="0.3">
      <c r="A1" s="140" t="s">
        <v>31</v>
      </c>
      <c r="B1" s="141"/>
      <c r="C1" s="141"/>
      <c r="D1" s="141"/>
      <c r="E1" s="141"/>
      <c r="F1" s="141"/>
      <c r="G1" s="141"/>
      <c r="H1" s="142"/>
    </row>
    <row r="2" spans="1:12" ht="41.25" customHeight="1" x14ac:dyDescent="0.25">
      <c r="A2" s="143" t="s">
        <v>32</v>
      </c>
      <c r="B2" s="145" t="s">
        <v>33</v>
      </c>
      <c r="C2" s="145" t="s">
        <v>34</v>
      </c>
      <c r="D2" s="147" t="s">
        <v>35</v>
      </c>
      <c r="E2" s="148"/>
      <c r="F2" s="146"/>
      <c r="G2" s="14" t="s">
        <v>36</v>
      </c>
      <c r="H2" s="15" t="s">
        <v>37</v>
      </c>
    </row>
    <row r="3" spans="1:12" ht="31.5" x14ac:dyDescent="0.25">
      <c r="A3" s="144"/>
      <c r="B3" s="146"/>
      <c r="C3" s="146"/>
      <c r="D3" s="16" t="s">
        <v>38</v>
      </c>
      <c r="E3" s="17" t="s">
        <v>39</v>
      </c>
      <c r="F3" s="18" t="s">
        <v>40</v>
      </c>
      <c r="G3" s="19"/>
      <c r="H3" s="20" t="s">
        <v>0</v>
      </c>
    </row>
    <row r="4" spans="1:12" ht="24" x14ac:dyDescent="0.25">
      <c r="A4" s="110" t="s">
        <v>41</v>
      </c>
      <c r="B4" s="115" t="s">
        <v>42</v>
      </c>
      <c r="C4" s="21" t="s">
        <v>43</v>
      </c>
      <c r="D4" s="21" t="s">
        <v>44</v>
      </c>
      <c r="E4" s="21" t="s">
        <v>45</v>
      </c>
      <c r="F4" s="22"/>
      <c r="G4" s="23" t="s">
        <v>46</v>
      </c>
      <c r="H4" s="24">
        <v>0.65</v>
      </c>
      <c r="J4" s="13" t="str">
        <f>CONCATENATE(C4,"-",B4,"-Edifici semplici")</f>
        <v>E.01-Insediamenti Produttivi Agricoltura-Industria- Artigianato-Edifici semplici</v>
      </c>
      <c r="K4" s="25">
        <f>H4</f>
        <v>0.65</v>
      </c>
      <c r="L4" s="26"/>
    </row>
    <row r="5" spans="1:12" ht="20.149999999999999" customHeight="1" x14ac:dyDescent="0.25">
      <c r="A5" s="111"/>
      <c r="B5" s="116"/>
      <c r="C5" s="21" t="s">
        <v>47</v>
      </c>
      <c r="D5" s="21" t="s">
        <v>48</v>
      </c>
      <c r="E5" s="21" t="s">
        <v>45</v>
      </c>
      <c r="F5" s="27"/>
      <c r="G5" s="23" t="s">
        <v>49</v>
      </c>
      <c r="H5" s="24">
        <v>0.95</v>
      </c>
      <c r="J5" s="13" t="str">
        <f>CONCATENATE(C5,"-",B4,"-Edifici complessi")</f>
        <v>E.02-Insediamenti Produttivi Agricoltura-Industria- Artigianato-Edifici complessi</v>
      </c>
      <c r="K5" s="25">
        <f>H5</f>
        <v>0.95</v>
      </c>
      <c r="L5" s="26"/>
    </row>
    <row r="6" spans="1:12" ht="20.149999999999999" customHeight="1" x14ac:dyDescent="0.25">
      <c r="A6" s="111"/>
      <c r="B6" s="117" t="s">
        <v>50</v>
      </c>
      <c r="C6" s="28" t="s">
        <v>51</v>
      </c>
      <c r="D6" s="28" t="s">
        <v>48</v>
      </c>
      <c r="E6" s="28" t="s">
        <v>45</v>
      </c>
      <c r="F6" s="29"/>
      <c r="G6" s="30" t="s">
        <v>52</v>
      </c>
      <c r="H6" s="31">
        <v>0.95</v>
      </c>
      <c r="J6" s="13" t="str">
        <f>CONCATENATE(C6,"-",B6,"-Edifici semplici")</f>
        <v>E.03-Industria Alberghiera, Turismo e Commercio e Servizi per la Mobilità-Edifici semplici</v>
      </c>
      <c r="K6" s="25">
        <f>H6</f>
        <v>0.95</v>
      </c>
      <c r="L6" s="26"/>
    </row>
    <row r="7" spans="1:12" ht="20.149999999999999" customHeight="1" x14ac:dyDescent="0.25">
      <c r="A7" s="111"/>
      <c r="B7" s="118"/>
      <c r="C7" s="28" t="s">
        <v>53</v>
      </c>
      <c r="D7" s="28" t="s">
        <v>54</v>
      </c>
      <c r="E7" s="28" t="s">
        <v>45</v>
      </c>
      <c r="F7" s="29"/>
      <c r="G7" s="30" t="s">
        <v>55</v>
      </c>
      <c r="H7" s="31">
        <v>1.2</v>
      </c>
      <c r="J7" s="13" t="str">
        <f>CONCATENATE(C7,"-",B6,"-Edifici complessi")</f>
        <v>E.04-Industria Alberghiera, Turismo e Commercio e Servizi per la Mobilità-Edifici complessi</v>
      </c>
      <c r="K7" s="25">
        <f>H7</f>
        <v>1.2</v>
      </c>
      <c r="L7" s="26"/>
    </row>
    <row r="8" spans="1:12" ht="20.149999999999999" customHeight="1" x14ac:dyDescent="0.25">
      <c r="A8" s="111"/>
      <c r="B8" s="115" t="s">
        <v>56</v>
      </c>
      <c r="C8" s="21" t="s">
        <v>57</v>
      </c>
      <c r="D8" s="21" t="s">
        <v>44</v>
      </c>
      <c r="E8" s="21" t="s">
        <v>45</v>
      </c>
      <c r="F8" s="27"/>
      <c r="G8" s="23" t="s">
        <v>58</v>
      </c>
      <c r="H8" s="24">
        <v>0.65</v>
      </c>
      <c r="J8" s="13" t="str">
        <f>CONCATENATE(C8,"-",B8,"-Edifici semplici")</f>
        <v>E.05-Residenza-Edifici semplici</v>
      </c>
      <c r="K8" s="25">
        <f t="shared" ref="K8:K65" si="0">H8</f>
        <v>0.65</v>
      </c>
      <c r="L8" s="26"/>
    </row>
    <row r="9" spans="1:12" ht="20.149999999999999" customHeight="1" x14ac:dyDescent="0.25">
      <c r="A9" s="111"/>
      <c r="B9" s="134"/>
      <c r="C9" s="21" t="s">
        <v>59</v>
      </c>
      <c r="D9" s="21" t="s">
        <v>48</v>
      </c>
      <c r="E9" s="21" t="s">
        <v>45</v>
      </c>
      <c r="F9" s="27"/>
      <c r="G9" s="23" t="s">
        <v>60</v>
      </c>
      <c r="H9" s="24">
        <v>0.95</v>
      </c>
      <c r="J9" s="13" t="str">
        <f>CONCATENATE(C9,"-",B8,"-Edifici correnti")</f>
        <v>E.06-Residenza-Edifici correnti</v>
      </c>
      <c r="K9" s="25">
        <f t="shared" si="0"/>
        <v>0.95</v>
      </c>
      <c r="L9" s="26"/>
    </row>
    <row r="10" spans="1:12" ht="20.149999999999999" customHeight="1" x14ac:dyDescent="0.25">
      <c r="A10" s="111"/>
      <c r="B10" s="116"/>
      <c r="C10" s="21" t="s">
        <v>61</v>
      </c>
      <c r="D10" s="21" t="s">
        <v>54</v>
      </c>
      <c r="E10" s="21" t="s">
        <v>45</v>
      </c>
      <c r="F10" s="27"/>
      <c r="G10" s="23" t="s">
        <v>62</v>
      </c>
      <c r="H10" s="24">
        <v>1.2</v>
      </c>
      <c r="J10" s="13" t="str">
        <f>CONCATENATE(C10,"-",B8,"-Edifici pregiati")</f>
        <v>E.07-Residenza-Edifici pregiati</v>
      </c>
      <c r="K10" s="25">
        <f t="shared" si="0"/>
        <v>1.2</v>
      </c>
      <c r="L10" s="26"/>
    </row>
    <row r="11" spans="1:12" ht="24" x14ac:dyDescent="0.25">
      <c r="A11" s="111"/>
      <c r="B11" s="117" t="s">
        <v>63</v>
      </c>
      <c r="C11" s="28" t="s">
        <v>64</v>
      </c>
      <c r="D11" s="28" t="s">
        <v>48</v>
      </c>
      <c r="E11" s="28" t="s">
        <v>45</v>
      </c>
      <c r="F11" s="29"/>
      <c r="G11" s="30" t="s">
        <v>65</v>
      </c>
      <c r="H11" s="31">
        <v>0.95</v>
      </c>
      <c r="J11" s="13" t="str">
        <f>CONCATENATE(C11,"-",B11,"-Edifici semplici")</f>
        <v>E.08-Sanità, Istruzione, Ricerca-Edifici semplici</v>
      </c>
      <c r="K11" s="25">
        <f t="shared" si="0"/>
        <v>0.95</v>
      </c>
      <c r="L11" s="26"/>
    </row>
    <row r="12" spans="1:12" ht="20.149999999999999" customHeight="1" x14ac:dyDescent="0.25">
      <c r="A12" s="111"/>
      <c r="B12" s="135"/>
      <c r="C12" s="28" t="s">
        <v>66</v>
      </c>
      <c r="D12" s="28" t="s">
        <v>54</v>
      </c>
      <c r="E12" s="28" t="s">
        <v>45</v>
      </c>
      <c r="F12" s="29"/>
      <c r="G12" s="30" t="s">
        <v>67</v>
      </c>
      <c r="H12" s="31">
        <v>1.1499999999999999</v>
      </c>
      <c r="J12" s="13" t="str">
        <f>CONCATENATE(C12,"-",B11,"-Edifici correnti")</f>
        <v>E.09-Sanità, Istruzione, Ricerca-Edifici correnti</v>
      </c>
      <c r="K12" s="25">
        <f t="shared" si="0"/>
        <v>1.1499999999999999</v>
      </c>
      <c r="L12" s="26"/>
    </row>
    <row r="13" spans="1:12" ht="20.149999999999999" customHeight="1" x14ac:dyDescent="0.25">
      <c r="A13" s="111"/>
      <c r="B13" s="118"/>
      <c r="C13" s="28" t="s">
        <v>68</v>
      </c>
      <c r="D13" s="28" t="s">
        <v>54</v>
      </c>
      <c r="E13" s="28" t="s">
        <v>45</v>
      </c>
      <c r="F13" s="29"/>
      <c r="G13" s="30" t="s">
        <v>69</v>
      </c>
      <c r="H13" s="31">
        <v>1.2</v>
      </c>
      <c r="J13" s="13" t="str">
        <f>CONCATENATE(C13,"-",B11,"-Edifici complessi")</f>
        <v>E.10-Sanità, Istruzione, Ricerca-Edifici complessi</v>
      </c>
      <c r="K13" s="25">
        <f t="shared" si="0"/>
        <v>1.2</v>
      </c>
      <c r="L13" s="26"/>
    </row>
    <row r="14" spans="1:12" ht="32" x14ac:dyDescent="0.25">
      <c r="A14" s="111"/>
      <c r="B14" s="115" t="s">
        <v>70</v>
      </c>
      <c r="C14" s="32" t="s">
        <v>71</v>
      </c>
      <c r="D14" s="21" t="s">
        <v>48</v>
      </c>
      <c r="E14" s="21" t="s">
        <v>45</v>
      </c>
      <c r="F14" s="27"/>
      <c r="G14" s="23" t="s">
        <v>72</v>
      </c>
      <c r="H14" s="33">
        <v>0.95</v>
      </c>
      <c r="J14" s="13" t="str">
        <f>CONCATENATE(C14,"-",B14,"-Edifici semplici")</f>
        <v>E.11-Cultura, Vita Sociale, Sport, Culto-Edifici semplici</v>
      </c>
      <c r="K14" s="25">
        <f t="shared" si="0"/>
        <v>0.95</v>
      </c>
      <c r="L14" s="26"/>
    </row>
    <row r="15" spans="1:12" ht="20.149999999999999" customHeight="1" x14ac:dyDescent="0.25">
      <c r="A15" s="111"/>
      <c r="B15" s="134"/>
      <c r="C15" s="21" t="s">
        <v>73</v>
      </c>
      <c r="D15" s="21" t="s">
        <v>54</v>
      </c>
      <c r="E15" s="21" t="s">
        <v>45</v>
      </c>
      <c r="F15" s="27"/>
      <c r="G15" s="23" t="s">
        <v>74</v>
      </c>
      <c r="H15" s="24">
        <v>1.1499999999999999</v>
      </c>
      <c r="J15" s="13" t="str">
        <f>CONCATENATE(C15,"-",B14,"-Edifici correnti")</f>
        <v>E.12-Cultura, Vita Sociale, Sport, Culto-Edifici correnti</v>
      </c>
      <c r="K15" s="25">
        <f t="shared" si="0"/>
        <v>1.1499999999999999</v>
      </c>
      <c r="L15" s="26"/>
    </row>
    <row r="16" spans="1:12" ht="32" x14ac:dyDescent="0.25">
      <c r="A16" s="111"/>
      <c r="B16" s="116"/>
      <c r="C16" s="32" t="s">
        <v>75</v>
      </c>
      <c r="D16" s="21" t="s">
        <v>54</v>
      </c>
      <c r="E16" s="21" t="s">
        <v>45</v>
      </c>
      <c r="F16" s="27"/>
      <c r="G16" s="23" t="s">
        <v>76</v>
      </c>
      <c r="H16" s="33">
        <v>1.2</v>
      </c>
      <c r="J16" s="13" t="str">
        <f>CONCATENATE(C16,"-",B14,"-Edifici complessi")</f>
        <v>E.13-Cultura, Vita Sociale, Sport, Culto-Edifici complessi</v>
      </c>
      <c r="K16" s="25">
        <f t="shared" si="0"/>
        <v>1.2</v>
      </c>
      <c r="L16" s="26"/>
    </row>
    <row r="17" spans="1:12" ht="20.149999999999999" customHeight="1" x14ac:dyDescent="0.25">
      <c r="A17" s="111"/>
      <c r="B17" s="117" t="s">
        <v>77</v>
      </c>
      <c r="C17" s="28" t="s">
        <v>78</v>
      </c>
      <c r="D17" s="28" t="s">
        <v>44</v>
      </c>
      <c r="E17" s="28" t="s">
        <v>45</v>
      </c>
      <c r="F17" s="29"/>
      <c r="G17" s="30" t="s">
        <v>79</v>
      </c>
      <c r="H17" s="31">
        <v>0.65</v>
      </c>
      <c r="J17" s="13" t="str">
        <f>CONCATENATE(C17,"-",B17,"-Edifici di modesta importanza")</f>
        <v>E.14-Sedi amministrative, giudiziarie, delle forze dell'ordine-Edifici di modesta importanza</v>
      </c>
      <c r="K17" s="25">
        <f t="shared" si="0"/>
        <v>0.65</v>
      </c>
      <c r="L17" s="26"/>
    </row>
    <row r="18" spans="1:12" ht="20.149999999999999" customHeight="1" x14ac:dyDescent="0.25">
      <c r="A18" s="111"/>
      <c r="B18" s="135"/>
      <c r="C18" s="28" t="s">
        <v>80</v>
      </c>
      <c r="D18" s="28" t="s">
        <v>48</v>
      </c>
      <c r="E18" s="28" t="s">
        <v>45</v>
      </c>
      <c r="F18" s="29"/>
      <c r="G18" s="30" t="s">
        <v>81</v>
      </c>
      <c r="H18" s="31">
        <v>0.95</v>
      </c>
      <c r="J18" s="13" t="str">
        <f>CONCATENATE(C18,"-",B17,"-Edifici di importanza corrente")</f>
        <v>E.15-Sedi amministrative, giudiziarie, delle forze dell'ordine-Edifici di importanza corrente</v>
      </c>
      <c r="K18" s="25">
        <f t="shared" si="0"/>
        <v>0.95</v>
      </c>
      <c r="L18" s="26"/>
    </row>
    <row r="19" spans="1:12" ht="24" x14ac:dyDescent="0.25">
      <c r="A19" s="111"/>
      <c r="B19" s="118"/>
      <c r="C19" s="28" t="s">
        <v>82</v>
      </c>
      <c r="D19" s="28" t="s">
        <v>54</v>
      </c>
      <c r="E19" s="28" t="s">
        <v>45</v>
      </c>
      <c r="F19" s="34"/>
      <c r="G19" s="30" t="s">
        <v>83</v>
      </c>
      <c r="H19" s="31">
        <v>1.2</v>
      </c>
      <c r="J19" s="13" t="str">
        <f>CONCATENATE(C19,"-",B17,"-Edifici di importanza maggiore")</f>
        <v>E.16-Sedi amministrative, giudiziarie, delle forze dell'ordine-Edifici di importanza maggiore</v>
      </c>
      <c r="K19" s="25">
        <f t="shared" si="0"/>
        <v>1.2</v>
      </c>
      <c r="L19" s="26"/>
    </row>
    <row r="20" spans="1:12" ht="20.149999999999999" customHeight="1" x14ac:dyDescent="0.25">
      <c r="A20" s="138"/>
      <c r="B20" s="115" t="s">
        <v>84</v>
      </c>
      <c r="C20" s="35" t="s">
        <v>85</v>
      </c>
      <c r="D20" s="35" t="s">
        <v>44</v>
      </c>
      <c r="E20" s="35" t="s">
        <v>45</v>
      </c>
      <c r="F20" s="36"/>
      <c r="G20" s="37" t="s">
        <v>86</v>
      </c>
      <c r="H20" s="38">
        <v>0.65</v>
      </c>
      <c r="J20" s="13" t="str">
        <f>CONCATENATE(C20,"-",B20,"-Opere semplici")</f>
        <v>E.17-Arredi, Forniture, Aree esterne pertinenziali allestite-Opere semplici</v>
      </c>
      <c r="K20" s="25">
        <f t="shared" si="0"/>
        <v>0.65</v>
      </c>
      <c r="L20" s="26"/>
    </row>
    <row r="21" spans="1:12" ht="20.149999999999999" customHeight="1" x14ac:dyDescent="0.25">
      <c r="A21" s="138"/>
      <c r="B21" s="136"/>
      <c r="C21" s="21" t="s">
        <v>87</v>
      </c>
      <c r="D21" s="21" t="s">
        <v>48</v>
      </c>
      <c r="E21" s="21" t="s">
        <v>45</v>
      </c>
      <c r="F21" s="39"/>
      <c r="G21" s="40" t="s">
        <v>88</v>
      </c>
      <c r="H21" s="24">
        <v>0.95</v>
      </c>
      <c r="J21" s="13" t="str">
        <f>CONCATENATE(C21,"-",B20,"-Opere correnti")</f>
        <v>E.18-Arredi, Forniture, Aree esterne pertinenziali allestite-Opere correnti</v>
      </c>
      <c r="K21" s="25">
        <f t="shared" si="0"/>
        <v>0.95</v>
      </c>
      <c r="L21" s="26"/>
    </row>
    <row r="22" spans="1:12" ht="16" x14ac:dyDescent="0.25">
      <c r="A22" s="138"/>
      <c r="B22" s="137"/>
      <c r="C22" s="21" t="s">
        <v>89</v>
      </c>
      <c r="D22" s="21" t="s">
        <v>54</v>
      </c>
      <c r="E22" s="21" t="s">
        <v>45</v>
      </c>
      <c r="F22" s="39"/>
      <c r="G22" s="40" t="s">
        <v>90</v>
      </c>
      <c r="H22" s="24">
        <v>1.2</v>
      </c>
      <c r="J22" s="13" t="str">
        <f>CONCATENATE(C22,"-",B20,"-Opere complesse")</f>
        <v>E.19-Arredi, Forniture, Aree esterne pertinenziali allestite-Opere complesse</v>
      </c>
      <c r="K22" s="25">
        <f t="shared" si="0"/>
        <v>1.2</v>
      </c>
      <c r="L22" s="26"/>
    </row>
    <row r="23" spans="1:12" ht="20.149999999999999" customHeight="1" x14ac:dyDescent="0.25">
      <c r="A23" s="138"/>
      <c r="B23" s="117" t="s">
        <v>91</v>
      </c>
      <c r="C23" s="28" t="s">
        <v>92</v>
      </c>
      <c r="D23" s="28" t="s">
        <v>48</v>
      </c>
      <c r="E23" s="28" t="s">
        <v>45</v>
      </c>
      <c r="F23" s="41"/>
      <c r="G23" s="42" t="s">
        <v>93</v>
      </c>
      <c r="H23" s="31">
        <v>0.95</v>
      </c>
      <c r="J23" s="13" t="str">
        <f>CONCATENATE(C23,"-",B23,"-Manutenzione straordinaria su edifici esistenti")</f>
        <v>E.20-Edifici e manufatti esistenti-Manutenzione straordinaria su edifici esistenti</v>
      </c>
      <c r="K23" s="25">
        <f t="shared" si="0"/>
        <v>0.95</v>
      </c>
      <c r="L23" s="26"/>
    </row>
    <row r="24" spans="1:12" ht="20.149999999999999" customHeight="1" x14ac:dyDescent="0.25">
      <c r="A24" s="138"/>
      <c r="B24" s="136"/>
      <c r="C24" s="28" t="s">
        <v>94</v>
      </c>
      <c r="D24" s="28" t="s">
        <v>54</v>
      </c>
      <c r="E24" s="28" t="s">
        <v>45</v>
      </c>
      <c r="F24" s="41"/>
      <c r="G24" s="42" t="s">
        <v>95</v>
      </c>
      <c r="H24" s="31">
        <v>1.2</v>
      </c>
      <c r="J24" s="13" t="str">
        <f>CONCATENATE(C24,"-",B23,"-Manutenzione straordinaria su edifici di interesse storico non soggetti")</f>
        <v>E.21-Edifici e manufatti esistenti-Manutenzione straordinaria su edifici di interesse storico non soggetti</v>
      </c>
      <c r="K24" s="25">
        <f t="shared" si="0"/>
        <v>1.2</v>
      </c>
      <c r="L24" s="26"/>
    </row>
    <row r="25" spans="1:12" ht="20.149999999999999" customHeight="1" x14ac:dyDescent="0.25">
      <c r="A25" s="139"/>
      <c r="B25" s="137"/>
      <c r="C25" s="28" t="s">
        <v>96</v>
      </c>
      <c r="D25" s="28" t="s">
        <v>97</v>
      </c>
      <c r="E25" s="28" t="s">
        <v>45</v>
      </c>
      <c r="F25" s="41"/>
      <c r="G25" s="42" t="s">
        <v>98</v>
      </c>
      <c r="H25" s="43">
        <v>1.55</v>
      </c>
      <c r="J25" s="13" t="str">
        <f>CONCATENATE(C25,"-",B23,"-Manutenzione straordinaria su edifici di interesse storico soggetti")</f>
        <v>E.22-Edifici e manufatti esistenti-Manutenzione straordinaria su edifici di interesse storico soggetti</v>
      </c>
      <c r="K25" s="25">
        <f t="shared" si="0"/>
        <v>1.55</v>
      </c>
      <c r="L25" s="26"/>
    </row>
    <row r="26" spans="1:12" ht="24" customHeight="1" x14ac:dyDescent="0.25">
      <c r="A26" s="110" t="s">
        <v>99</v>
      </c>
      <c r="B26" s="115" t="s">
        <v>100</v>
      </c>
      <c r="C26" s="44" t="s">
        <v>9</v>
      </c>
      <c r="D26" s="45" t="s">
        <v>101</v>
      </c>
      <c r="E26" s="46" t="s">
        <v>45</v>
      </c>
      <c r="F26" s="47"/>
      <c r="G26" s="40" t="s">
        <v>102</v>
      </c>
      <c r="H26" s="48">
        <v>0.7</v>
      </c>
      <c r="J26" s="13" t="str">
        <f>CONCATENATE(C26,"-",B26,"-Strutture in c.a. non soggette ad azione sismica e temporanee")</f>
        <v>S.01-Strutture, Opere infrastrutturali puntuali, non soggette ad azioni sismiche, ai sensi delle Norme Tecniche per le Costruzioni-Strutture in c.a. non soggette ad azione sismica e temporanee</v>
      </c>
      <c r="K26" s="25">
        <f t="shared" si="0"/>
        <v>0.7</v>
      </c>
      <c r="L26" s="49">
        <v>13</v>
      </c>
    </row>
    <row r="27" spans="1:12" ht="24" customHeight="1" x14ac:dyDescent="0.25">
      <c r="A27" s="111"/>
      <c r="B27" s="116"/>
      <c r="C27" s="44" t="s">
        <v>10</v>
      </c>
      <c r="D27" s="45" t="s">
        <v>103</v>
      </c>
      <c r="E27" s="46" t="s">
        <v>104</v>
      </c>
      <c r="F27" s="47"/>
      <c r="G27" s="40" t="s">
        <v>105</v>
      </c>
      <c r="H27" s="48">
        <v>0.5</v>
      </c>
      <c r="J27" s="13" t="str">
        <f>CONCATENATE(C27,"-",B26,"-Strutture in muratura, legno e metallo non soggette ad azioni sismiche")</f>
        <v>S.02-Strutture, Opere infrastrutturali puntuali, non soggette ad azioni sismiche, ai sensi delle Norme Tecniche per le Costruzioni-Strutture in muratura, legno e metallo non soggette ad azioni sismiche</v>
      </c>
      <c r="K27" s="25">
        <f t="shared" si="0"/>
        <v>0.5</v>
      </c>
      <c r="L27" s="49">
        <v>2456</v>
      </c>
    </row>
    <row r="28" spans="1:12" ht="16" x14ac:dyDescent="0.25">
      <c r="A28" s="111"/>
      <c r="B28" s="117" t="s">
        <v>106</v>
      </c>
      <c r="C28" s="50" t="s">
        <v>11</v>
      </c>
      <c r="D28" s="51" t="s">
        <v>107</v>
      </c>
      <c r="E28" s="52" t="s">
        <v>45</v>
      </c>
      <c r="F28" s="53"/>
      <c r="G28" s="42" t="s">
        <v>108</v>
      </c>
      <c r="H28" s="54">
        <v>0.95</v>
      </c>
      <c r="J28" s="13" t="str">
        <f>CONCATENATE(C28,"-",B28,"-Strutture in c.a. soggette ad azione sismica")</f>
        <v>S.03-Strutture, Opere infrastrutturali puntuali-Strutture in c.a. soggette ad azione sismica</v>
      </c>
      <c r="K28" s="25">
        <f t="shared" si="0"/>
        <v>0.95</v>
      </c>
      <c r="L28" s="49">
        <v>13</v>
      </c>
    </row>
    <row r="29" spans="1:12" ht="32" x14ac:dyDescent="0.25">
      <c r="A29" s="111"/>
      <c r="B29" s="118"/>
      <c r="C29" s="50" t="s">
        <v>15</v>
      </c>
      <c r="D29" s="51" t="s">
        <v>109</v>
      </c>
      <c r="E29" s="52" t="s">
        <v>104</v>
      </c>
      <c r="F29" s="53"/>
      <c r="G29" s="42" t="s">
        <v>110</v>
      </c>
      <c r="H29" s="54">
        <v>0.9</v>
      </c>
      <c r="J29" s="13" t="str">
        <f>CONCATENATE(C29,"-",B28,"-Strutture in muratura, legno e metallo soggette ad azioni sismiche, Consolidamenti, Paratie, Ponti, ecc.")</f>
        <v>S.04-Strutture, Opere infrastrutturali puntuali-Strutture in muratura, legno e metallo soggette ad azioni sismiche, Consolidamenti, Paratie, Ponti, ecc.</v>
      </c>
      <c r="K29" s="25">
        <f t="shared" si="0"/>
        <v>0.9</v>
      </c>
      <c r="L29" s="49">
        <v>2456</v>
      </c>
    </row>
    <row r="30" spans="1:12" ht="16" x14ac:dyDescent="0.25">
      <c r="A30" s="111"/>
      <c r="B30" s="115" t="s">
        <v>111</v>
      </c>
      <c r="C30" s="44" t="s">
        <v>16</v>
      </c>
      <c r="D30" s="55" t="s">
        <v>112</v>
      </c>
      <c r="E30" s="46" t="s">
        <v>104</v>
      </c>
      <c r="F30" s="47"/>
      <c r="G30" s="40" t="s">
        <v>113</v>
      </c>
      <c r="H30" s="48">
        <v>1.05</v>
      </c>
      <c r="J30" s="13" t="str">
        <f>CONCATENATE(C30,"-",B30,"-Dighe, Conche, Elevatori, Opere di ritenuta  e di difesa, rilevati, colmate. Gallerie, Opere sotterranee e subacquee, Fondazioni speciali.")</f>
        <v>S.05-Strutture speciali-Dighe, Conche, Elevatori, Opere di ritenuta  e di difesa, rilevati, colmate. Gallerie, Opere sotterranee e subacquee, Fondazioni speciali.</v>
      </c>
      <c r="K30" s="25">
        <f t="shared" si="0"/>
        <v>1.05</v>
      </c>
      <c r="L30" s="49">
        <v>2456</v>
      </c>
    </row>
    <row r="31" spans="1:12" ht="24" x14ac:dyDescent="0.25">
      <c r="A31" s="114"/>
      <c r="B31" s="116"/>
      <c r="C31" s="44" t="s">
        <v>114</v>
      </c>
      <c r="D31" s="45" t="s">
        <v>115</v>
      </c>
      <c r="E31" s="46" t="s">
        <v>104</v>
      </c>
      <c r="F31" s="47"/>
      <c r="G31" s="40" t="s">
        <v>116</v>
      </c>
      <c r="H31" s="48">
        <v>1.1499999999999999</v>
      </c>
      <c r="J31" s="13" t="str">
        <f>CONCATENATE(C31,"-",B30,"-Opere strutturali di notevole importanza costruttiva e richiedenti calcolazioni particolari")</f>
        <v>S.06-Strutture speciali-Opere strutturali di notevole importanza costruttiva e richiedenti calcolazioni particolari</v>
      </c>
      <c r="K31" s="25">
        <f t="shared" si="0"/>
        <v>1.1499999999999999</v>
      </c>
      <c r="L31" s="49">
        <v>2456</v>
      </c>
    </row>
    <row r="32" spans="1:12" ht="40" x14ac:dyDescent="0.25">
      <c r="A32" s="121" t="s">
        <v>117</v>
      </c>
      <c r="B32" s="117" t="s">
        <v>118</v>
      </c>
      <c r="C32" s="50" t="s">
        <v>119</v>
      </c>
      <c r="D32" s="51" t="s">
        <v>120</v>
      </c>
      <c r="E32" s="125" t="s">
        <v>121</v>
      </c>
      <c r="F32" s="53"/>
      <c r="G32" s="42" t="s">
        <v>122</v>
      </c>
      <c r="H32" s="54">
        <v>0.75</v>
      </c>
      <c r="J32" s="13" t="str">
        <f>CONCATENATE(C32,"-",B32,"-Impianti idrici e fognari all'interno di edifici domestici o industriali, Reti per combustibili e gas, Impianti antincendio")</f>
        <v>IA.01-Impianti meccanici a fluido a servizio delle costruzioni-Impianti idrici e fognari all'interno di edifici domestici o industriali, Reti per combustibili e gas, Impianti antincendio</v>
      </c>
      <c r="K32" s="25">
        <f t="shared" si="0"/>
        <v>0.75</v>
      </c>
      <c r="L32" s="49" t="s">
        <v>123</v>
      </c>
    </row>
    <row r="33" spans="1:12" ht="16" x14ac:dyDescent="0.25">
      <c r="A33" s="122"/>
      <c r="B33" s="118"/>
      <c r="C33" s="50" t="s">
        <v>124</v>
      </c>
      <c r="D33" s="51" t="s">
        <v>125</v>
      </c>
      <c r="E33" s="126"/>
      <c r="F33" s="53"/>
      <c r="G33" s="42" t="s">
        <v>126</v>
      </c>
      <c r="H33" s="54">
        <v>0.85</v>
      </c>
      <c r="J33" s="13" t="str">
        <f>CONCATENATE(C33,"-",B32,"-Impianti di riscaldamento e raffrescamento")</f>
        <v>IA.02-Impianti meccanici a fluido a servizio delle costruzioni-Impianti di riscaldamento e raffrescamento</v>
      </c>
      <c r="K33" s="25">
        <f t="shared" si="0"/>
        <v>0.85</v>
      </c>
      <c r="L33" s="49" t="s">
        <v>123</v>
      </c>
    </row>
    <row r="34" spans="1:12" ht="24" x14ac:dyDescent="0.25">
      <c r="A34" s="122"/>
      <c r="B34" s="115" t="s">
        <v>127</v>
      </c>
      <c r="C34" s="44" t="s">
        <v>128</v>
      </c>
      <c r="D34" s="45" t="s">
        <v>129</v>
      </c>
      <c r="E34" s="127" t="s">
        <v>121</v>
      </c>
      <c r="F34" s="47"/>
      <c r="G34" s="40" t="s">
        <v>130</v>
      </c>
      <c r="H34" s="48">
        <v>1.1499999999999999</v>
      </c>
      <c r="J34" s="13" t="str">
        <f>CONCATENATE(C34,"-",B34,"-Impianti di tipo semplice")</f>
        <v>IA.03-Impianti elettrici e speciali a servizio delle costruzioni - Singole apparecchiature per laboratori e impianti pilota-Impianti di tipo semplice</v>
      </c>
      <c r="K34" s="25">
        <f t="shared" si="0"/>
        <v>1.1499999999999999</v>
      </c>
      <c r="L34" s="49" t="s">
        <v>123</v>
      </c>
    </row>
    <row r="35" spans="1:12" ht="24" x14ac:dyDescent="0.25">
      <c r="A35" s="122"/>
      <c r="B35" s="116"/>
      <c r="C35" s="44" t="s">
        <v>19</v>
      </c>
      <c r="D35" s="45" t="s">
        <v>129</v>
      </c>
      <c r="E35" s="128"/>
      <c r="F35" s="47"/>
      <c r="G35" s="40" t="s">
        <v>131</v>
      </c>
      <c r="H35" s="48">
        <v>1.3</v>
      </c>
      <c r="J35" s="13" t="str">
        <f>CONCATENATE(C35,"-",B34,"-Impianti di tipo complesso")</f>
        <v>IA.04-Impianti elettrici e speciali a servizio delle costruzioni - Singole apparecchiature per laboratori e impianti pilota-Impianti di tipo complesso</v>
      </c>
      <c r="K35" s="25">
        <f t="shared" si="0"/>
        <v>1.3</v>
      </c>
      <c r="L35" s="49" t="s">
        <v>123</v>
      </c>
    </row>
    <row r="36" spans="1:12" x14ac:dyDescent="0.25">
      <c r="A36" s="122"/>
      <c r="B36" s="117" t="s">
        <v>132</v>
      </c>
      <c r="C36" s="50" t="s">
        <v>133</v>
      </c>
      <c r="D36" s="51" t="s">
        <v>134</v>
      </c>
      <c r="E36" s="52" t="s">
        <v>104</v>
      </c>
      <c r="F36" s="53"/>
      <c r="G36" s="42" t="s">
        <v>135</v>
      </c>
      <c r="H36" s="54">
        <v>0.55000000000000004</v>
      </c>
      <c r="J36" s="13" t="str">
        <f>CONCATENATE(C36,"-",B36,"-",G36)</f>
        <v>IB.04-Impianti industriali - Impianti pilota e impianti di depurazione con ridotte problematiche tecniche - Discariche inerti-Depositi e discariche senza trattamento dei rifiuti.</v>
      </c>
      <c r="K36" s="25">
        <f t="shared" si="0"/>
        <v>0.55000000000000004</v>
      </c>
      <c r="L36" s="49" t="s">
        <v>136</v>
      </c>
    </row>
    <row r="37" spans="1:12" ht="16" x14ac:dyDescent="0.25">
      <c r="A37" s="122"/>
      <c r="B37" s="118"/>
      <c r="C37" s="50" t="s">
        <v>137</v>
      </c>
      <c r="D37" s="51" t="s">
        <v>138</v>
      </c>
      <c r="E37" s="52" t="s">
        <v>45</v>
      </c>
      <c r="F37" s="53"/>
      <c r="G37" s="42" t="s">
        <v>139</v>
      </c>
      <c r="H37" s="54">
        <v>0.7</v>
      </c>
      <c r="J37" s="13" t="str">
        <f>CONCATENATE(C37,"-",B36,"-",G37)</f>
        <v>IB.05-Impianti industriali - Impianti pilota e impianti di depurazione con ridotte problematiche tecniche - Discariche inerti-Impianti per le industrie molitorie, cartarie, alimentari, delle fibre tessili naturali, del legno, del cuoio e simili.</v>
      </c>
      <c r="K37" s="25">
        <f t="shared" si="0"/>
        <v>0.7</v>
      </c>
      <c r="L37" s="49" t="s">
        <v>136</v>
      </c>
    </row>
    <row r="38" spans="1:12" ht="64" x14ac:dyDescent="0.25">
      <c r="A38" s="123"/>
      <c r="B38" s="115" t="s">
        <v>140</v>
      </c>
      <c r="C38" s="44" t="s">
        <v>141</v>
      </c>
      <c r="D38" s="45" t="s">
        <v>138</v>
      </c>
      <c r="E38" s="127" t="s">
        <v>142</v>
      </c>
      <c r="F38" s="47"/>
      <c r="G38" s="56" t="s">
        <v>143</v>
      </c>
      <c r="H38" s="48">
        <v>0.7</v>
      </c>
      <c r="J38" s="13" t="str">
        <f>CONCATENATE(C38,"-",B38,"-Impianti industriali correnti")</f>
        <v>IB.06-Impianti industriali – Impianti pilota e impianti di depurazione complessi -Discariche con trattamenti e termovalorizzatori-Impianti industriali correnti</v>
      </c>
      <c r="K38" s="25">
        <f t="shared" si="0"/>
        <v>0.7</v>
      </c>
      <c r="L38" s="49" t="s">
        <v>136</v>
      </c>
    </row>
    <row r="39" spans="1:12" ht="16" x14ac:dyDescent="0.25">
      <c r="A39" s="123"/>
      <c r="B39" s="116"/>
      <c r="C39" s="44" t="s">
        <v>144</v>
      </c>
      <c r="D39" s="45" t="s">
        <v>145</v>
      </c>
      <c r="E39" s="128"/>
      <c r="F39" s="47"/>
      <c r="G39" s="57" t="s">
        <v>146</v>
      </c>
      <c r="H39" s="48">
        <v>0.75</v>
      </c>
      <c r="J39" s="13" t="str">
        <f>CONCATENATE(C39,"-",B38,"-Impianti industriali complessi")</f>
        <v>IB.07-Impianti industriali – Impianti pilota e impianti di depurazione complessi -Discariche con trattamenti e termovalorizzatori-Impianti industriali complessi</v>
      </c>
      <c r="K39" s="25">
        <f t="shared" si="0"/>
        <v>0.75</v>
      </c>
      <c r="L39" s="49" t="s">
        <v>136</v>
      </c>
    </row>
    <row r="40" spans="1:12" x14ac:dyDescent="0.25">
      <c r="A40" s="123"/>
      <c r="B40" s="129" t="s">
        <v>147</v>
      </c>
      <c r="C40" s="50" t="s">
        <v>148</v>
      </c>
      <c r="D40" s="51" t="s">
        <v>149</v>
      </c>
      <c r="E40" s="52"/>
      <c r="F40" s="53"/>
      <c r="G40" s="58" t="s">
        <v>150</v>
      </c>
      <c r="H40" s="54">
        <v>0.5</v>
      </c>
      <c r="J40" s="13" t="str">
        <f>CONCATENATE(C40,"-",B40,"-",G40)</f>
        <v>IB.08-Opere elettriche per reti di trasmissione e distribuzione energia e segnali – Laboratori con ridotte problematiche tecniche-Impianti di linee e reti per trasmissioni e distribuzione di energia elettrica, telegrafia, telefonia.</v>
      </c>
      <c r="K40" s="25">
        <f t="shared" si="0"/>
        <v>0.5</v>
      </c>
      <c r="L40" s="49" t="s">
        <v>136</v>
      </c>
    </row>
    <row r="41" spans="1:12" ht="16" x14ac:dyDescent="0.25">
      <c r="A41" s="123"/>
      <c r="B41" s="130"/>
      <c r="C41" s="50" t="s">
        <v>151</v>
      </c>
      <c r="D41" s="51" t="s">
        <v>152</v>
      </c>
      <c r="E41" s="52" t="s">
        <v>45</v>
      </c>
      <c r="F41" s="53"/>
      <c r="G41" s="58" t="s">
        <v>153</v>
      </c>
      <c r="H41" s="54">
        <v>0.6</v>
      </c>
      <c r="J41" s="13" t="str">
        <f>CONCATENATE(C41,"-",B40,"-",G41)</f>
        <v>IB.09-Opere elettriche per reti di trasmissione e distribuzione energia e segnali – Laboratori con ridotte problematiche tecniche-Centrali idroelettriche ordinarie - Stazioni di trasformazioni e di conversione impianti di trazione elettrica</v>
      </c>
      <c r="K41" s="25">
        <f t="shared" si="0"/>
        <v>0.6</v>
      </c>
      <c r="L41" s="49" t="s">
        <v>136</v>
      </c>
    </row>
    <row r="42" spans="1:12" ht="16" x14ac:dyDescent="0.25">
      <c r="A42" s="123"/>
      <c r="B42" s="131"/>
      <c r="C42" s="50" t="s">
        <v>154</v>
      </c>
      <c r="D42" s="51" t="s">
        <v>155</v>
      </c>
      <c r="E42" s="52"/>
      <c r="F42" s="53"/>
      <c r="G42" s="58" t="s">
        <v>156</v>
      </c>
      <c r="H42" s="54">
        <v>0.75</v>
      </c>
      <c r="J42" s="13" t="str">
        <f>CONCATENATE(C42,"-",B40,"-",G42)</f>
        <v>IB.10-Opere elettriche per reti di trasmissione e distribuzione energia e segnali – Laboratori con ridotte problematiche tecniche-Impianti termoelettrici-Impianti dell'elettrochimica - Impianti della elettrometallurgia - Laboratori con ridotte problematiche tecniche</v>
      </c>
      <c r="K42" s="25">
        <f t="shared" si="0"/>
        <v>0.75</v>
      </c>
      <c r="L42" s="49" t="s">
        <v>136</v>
      </c>
    </row>
    <row r="43" spans="1:12" x14ac:dyDescent="0.25">
      <c r="A43" s="123"/>
      <c r="B43" s="132" t="s">
        <v>157</v>
      </c>
      <c r="C43" s="59" t="s">
        <v>158</v>
      </c>
      <c r="D43" s="60"/>
      <c r="E43" s="61" t="s">
        <v>45</v>
      </c>
      <c r="F43" s="60"/>
      <c r="G43" s="57" t="s">
        <v>159</v>
      </c>
      <c r="H43" s="48">
        <v>0.9</v>
      </c>
      <c r="J43" s="13" t="str">
        <f>CONCATENATE(C43,"-",B43,"-",G43)</f>
        <v>IB.11-Impianti per la produzione di energia– Laboratori complessi-Campi fotovoltaici - Parchi eolici</v>
      </c>
      <c r="K43" s="25">
        <f t="shared" si="0"/>
        <v>0.9</v>
      </c>
      <c r="L43" s="49" t="s">
        <v>136</v>
      </c>
    </row>
    <row r="44" spans="1:12" ht="16.5" thickBot="1" x14ac:dyDescent="0.3">
      <c r="A44" s="124"/>
      <c r="B44" s="133"/>
      <c r="C44" s="62" t="s">
        <v>160</v>
      </c>
      <c r="D44" s="63"/>
      <c r="E44" s="64" t="s">
        <v>45</v>
      </c>
      <c r="F44" s="63"/>
      <c r="G44" s="65" t="s">
        <v>161</v>
      </c>
      <c r="H44" s="66">
        <v>1</v>
      </c>
      <c r="J44" s="13" t="str">
        <f>CONCATENATE(C44,"-",B43,"-",G44)</f>
        <v>IB.12-Impianti per la produzione di energia– Laboratori complessi-Micro Centrali idroelettriche-Impianti termoelettrici-Impianti della elettrometallurgia di tipo complesso</v>
      </c>
      <c r="K44" s="25">
        <f t="shared" si="0"/>
        <v>1</v>
      </c>
      <c r="L44" s="49" t="s">
        <v>136</v>
      </c>
    </row>
    <row r="45" spans="1:12" ht="13" thickBot="1" x14ac:dyDescent="0.3">
      <c r="A45" s="67" t="s">
        <v>162</v>
      </c>
      <c r="B45" s="68"/>
      <c r="C45" s="68"/>
      <c r="D45" s="68"/>
      <c r="E45" s="68"/>
      <c r="F45" s="68"/>
      <c r="G45" s="68"/>
      <c r="H45" s="69"/>
      <c r="J45" s="13" t="str">
        <f>CONCATENATE(C45,"-",B45)</f>
        <v>-</v>
      </c>
      <c r="K45" s="25">
        <f t="shared" si="0"/>
        <v>0</v>
      </c>
      <c r="L45" s="26"/>
    </row>
    <row r="46" spans="1:12" x14ac:dyDescent="0.25">
      <c r="A46" s="113" t="s">
        <v>163</v>
      </c>
      <c r="B46" s="70" t="s">
        <v>164</v>
      </c>
      <c r="C46" s="55" t="s">
        <v>165</v>
      </c>
      <c r="D46" s="21" t="s">
        <v>166</v>
      </c>
      <c r="E46" s="71" t="s">
        <v>134</v>
      </c>
      <c r="F46" s="39"/>
      <c r="G46" s="40" t="s">
        <v>167</v>
      </c>
      <c r="H46" s="48">
        <v>0.4</v>
      </c>
      <c r="J46" s="13" t="str">
        <f>CONCATENATE(C46,"-",B46)</f>
        <v>V.01-Manutenzione</v>
      </c>
      <c r="K46" s="25">
        <f t="shared" si="0"/>
        <v>0.4</v>
      </c>
      <c r="L46" s="26"/>
    </row>
    <row r="47" spans="1:12" ht="16" x14ac:dyDescent="0.25">
      <c r="A47" s="111"/>
      <c r="B47" s="72" t="s">
        <v>168</v>
      </c>
      <c r="C47" s="73" t="s">
        <v>26</v>
      </c>
      <c r="D47" s="28" t="s">
        <v>166</v>
      </c>
      <c r="E47" s="74" t="s">
        <v>134</v>
      </c>
      <c r="F47" s="41"/>
      <c r="G47" s="42" t="s">
        <v>169</v>
      </c>
      <c r="H47" s="54">
        <v>0.45</v>
      </c>
      <c r="J47" s="13" t="str">
        <f>CONCATENATE(C47,"-",B47)</f>
        <v>V.02-Viabilità ordinaria</v>
      </c>
      <c r="K47" s="25">
        <f t="shared" si="0"/>
        <v>0.45</v>
      </c>
      <c r="L47" s="26"/>
    </row>
    <row r="48" spans="1:12" ht="24" x14ac:dyDescent="0.25">
      <c r="A48" s="114"/>
      <c r="B48" s="70" t="s">
        <v>170</v>
      </c>
      <c r="C48" s="55" t="s">
        <v>12</v>
      </c>
      <c r="D48" s="21" t="s">
        <v>171</v>
      </c>
      <c r="E48" s="71" t="s">
        <v>138</v>
      </c>
      <c r="F48" s="39"/>
      <c r="G48" s="40" t="s">
        <v>172</v>
      </c>
      <c r="H48" s="48">
        <v>0.75</v>
      </c>
      <c r="J48" s="13" t="str">
        <f>CONCATENATE(C48,"-",B48)</f>
        <v>V.03-Viabilità speciale</v>
      </c>
      <c r="K48" s="25">
        <f t="shared" si="0"/>
        <v>0.75</v>
      </c>
      <c r="L48" s="26"/>
    </row>
    <row r="49" spans="1:12" x14ac:dyDescent="0.25">
      <c r="A49" s="110" t="s">
        <v>173</v>
      </c>
      <c r="B49" s="72" t="s">
        <v>174</v>
      </c>
      <c r="C49" s="73" t="s">
        <v>175</v>
      </c>
      <c r="D49" s="28" t="s">
        <v>176</v>
      </c>
      <c r="E49" s="74" t="s">
        <v>104</v>
      </c>
      <c r="F49" s="41"/>
      <c r="G49" s="42" t="s">
        <v>177</v>
      </c>
      <c r="H49" s="54">
        <v>0.65</v>
      </c>
      <c r="J49" s="13" t="str">
        <f>CONCATENATE(C49,"-",B49)</f>
        <v>D.01-Navigazione</v>
      </c>
      <c r="K49" s="25">
        <f t="shared" si="0"/>
        <v>0.65</v>
      </c>
      <c r="L49" s="26"/>
    </row>
    <row r="50" spans="1:12" x14ac:dyDescent="0.25">
      <c r="A50" s="111"/>
      <c r="B50" s="115" t="s">
        <v>178</v>
      </c>
      <c r="C50" s="55" t="s">
        <v>18</v>
      </c>
      <c r="D50" s="21" t="s">
        <v>179</v>
      </c>
      <c r="E50" s="71" t="s">
        <v>104</v>
      </c>
      <c r="F50" s="39"/>
      <c r="G50" s="40" t="s">
        <v>180</v>
      </c>
      <c r="H50" s="48">
        <v>0.45</v>
      </c>
      <c r="J50" s="13" t="str">
        <f>CONCATENATE(C50,"-",B50,"-",G50)</f>
        <v>D.02-Opere di bonifica e derivazioni-Bonifiche ed irrigazioni a deflusso naturale, sistemazione di corsi d'acqua e di bacini montani</v>
      </c>
      <c r="K50" s="25">
        <f t="shared" si="0"/>
        <v>0.45</v>
      </c>
      <c r="L50" s="26"/>
    </row>
    <row r="51" spans="1:12" ht="16" x14ac:dyDescent="0.25">
      <c r="A51" s="111"/>
      <c r="B51" s="116"/>
      <c r="C51" s="55" t="s">
        <v>181</v>
      </c>
      <c r="D51" s="21" t="s">
        <v>182</v>
      </c>
      <c r="E51" s="71" t="s">
        <v>104</v>
      </c>
      <c r="F51" s="39"/>
      <c r="G51" s="40" t="s">
        <v>183</v>
      </c>
      <c r="H51" s="48">
        <v>0.55000000000000004</v>
      </c>
      <c r="J51" s="13" t="str">
        <f>CONCATENATE(C51,"-",B50,"-",G51)</f>
        <v>D.03-Opere di bonifica e derivazioni-Bonifiche ed irrigazioni con sollevamento meccanico di acqua (esclusi i macchinari) - Derivazioni d'acqua per forza motrice e produzione di energia elettrica.</v>
      </c>
      <c r="K51" s="25">
        <f t="shared" si="0"/>
        <v>0.55000000000000004</v>
      </c>
      <c r="L51" s="26"/>
    </row>
    <row r="52" spans="1:12" ht="24" x14ac:dyDescent="0.25">
      <c r="A52" s="111"/>
      <c r="B52" s="117" t="s">
        <v>184</v>
      </c>
      <c r="C52" s="73" t="s">
        <v>17</v>
      </c>
      <c r="D52" s="28" t="s">
        <v>185</v>
      </c>
      <c r="E52" s="74" t="s">
        <v>104</v>
      </c>
      <c r="F52" s="41"/>
      <c r="G52" s="42" t="s">
        <v>186</v>
      </c>
      <c r="H52" s="54">
        <v>0.65</v>
      </c>
      <c r="J52" s="13" t="str">
        <f>CONCATENATE(C52,"-",B52,"-Impianti di tipo semplice ed ordinario")</f>
        <v>D.04-Acquedotti e fognature-Impianti di tipo semplice ed ordinario</v>
      </c>
      <c r="K52" s="25">
        <f t="shared" si="0"/>
        <v>0.65</v>
      </c>
      <c r="L52" s="26"/>
    </row>
    <row r="53" spans="1:12" ht="16" x14ac:dyDescent="0.25">
      <c r="A53" s="114"/>
      <c r="B53" s="118"/>
      <c r="C53" s="73" t="s">
        <v>187</v>
      </c>
      <c r="D53" s="41"/>
      <c r="E53" s="74" t="s">
        <v>104</v>
      </c>
      <c r="F53" s="41"/>
      <c r="G53" s="42" t="s">
        <v>188</v>
      </c>
      <c r="H53" s="54">
        <v>0.8</v>
      </c>
      <c r="J53" s="13" t="str">
        <f>CONCATENATE(C53,"-",B52,"-Impianti di tipo complesso e speciale")</f>
        <v>D.05-Acquedotti e fognature-Impianti di tipo complesso e speciale</v>
      </c>
      <c r="K53" s="25">
        <f t="shared" si="0"/>
        <v>0.8</v>
      </c>
      <c r="L53" s="26"/>
    </row>
    <row r="54" spans="1:12" ht="24.75" customHeight="1" x14ac:dyDescent="0.25">
      <c r="A54" s="110" t="s">
        <v>189</v>
      </c>
      <c r="B54" s="70" t="s">
        <v>190</v>
      </c>
      <c r="C54" s="55" t="s">
        <v>191</v>
      </c>
      <c r="D54" s="39"/>
      <c r="E54" s="39"/>
      <c r="F54" s="39"/>
      <c r="G54" s="40" t="s">
        <v>192</v>
      </c>
      <c r="H54" s="48">
        <v>0.95</v>
      </c>
      <c r="J54" s="13" t="str">
        <f t="shared" ref="J54:J65" si="1">CONCATENATE(C54,"-",B54)</f>
        <v>T.01-Sistemi informativi</v>
      </c>
      <c r="K54" s="25">
        <f t="shared" si="0"/>
        <v>0.95</v>
      </c>
      <c r="L54" s="26"/>
    </row>
    <row r="55" spans="1:12" ht="24" x14ac:dyDescent="0.25">
      <c r="A55" s="111"/>
      <c r="B55" s="72" t="s">
        <v>193</v>
      </c>
      <c r="C55" s="73" t="s">
        <v>194</v>
      </c>
      <c r="D55" s="41"/>
      <c r="E55" s="41"/>
      <c r="F55" s="41"/>
      <c r="G55" s="42" t="s">
        <v>195</v>
      </c>
      <c r="H55" s="54">
        <v>0.7</v>
      </c>
      <c r="J55" s="13" t="str">
        <f t="shared" si="1"/>
        <v>T.02-Sistemi e reti di telecomunicazione</v>
      </c>
      <c r="K55" s="25">
        <f t="shared" si="0"/>
        <v>0.7</v>
      </c>
      <c r="L55" s="26"/>
    </row>
    <row r="56" spans="1:12" ht="18" x14ac:dyDescent="0.25">
      <c r="A56" s="111"/>
      <c r="B56" s="70" t="s">
        <v>196</v>
      </c>
      <c r="C56" s="45" t="s">
        <v>197</v>
      </c>
      <c r="D56" s="39"/>
      <c r="E56" s="39"/>
      <c r="F56" s="39"/>
      <c r="G56" s="40" t="s">
        <v>198</v>
      </c>
      <c r="H56" s="48">
        <v>1.2</v>
      </c>
      <c r="J56" s="13" t="str">
        <f t="shared" si="1"/>
        <v>T.03-Sistemi elettronici ed automazione</v>
      </c>
      <c r="K56" s="25">
        <f t="shared" si="0"/>
        <v>1.2</v>
      </c>
      <c r="L56" s="26"/>
    </row>
    <row r="57" spans="1:12" ht="32" x14ac:dyDescent="0.25">
      <c r="A57" s="110" t="s">
        <v>199</v>
      </c>
      <c r="B57" s="72" t="s">
        <v>200</v>
      </c>
      <c r="C57" s="51" t="s">
        <v>201</v>
      </c>
      <c r="D57" s="41"/>
      <c r="E57" s="41"/>
      <c r="F57" s="74" t="s">
        <v>202</v>
      </c>
      <c r="G57" s="42" t="s">
        <v>203</v>
      </c>
      <c r="H57" s="54">
        <v>0.85</v>
      </c>
      <c r="J57" s="13" t="str">
        <f t="shared" si="1"/>
        <v>P.01-Interventi di sistemazione naturalistica o paesaggistica</v>
      </c>
      <c r="K57" s="25">
        <f t="shared" si="0"/>
        <v>0.85</v>
      </c>
      <c r="L57" s="26"/>
    </row>
    <row r="58" spans="1:12" ht="20" x14ac:dyDescent="0.25">
      <c r="A58" s="111"/>
      <c r="B58" s="70" t="s">
        <v>204</v>
      </c>
      <c r="C58" s="45" t="s">
        <v>205</v>
      </c>
      <c r="D58" s="39"/>
      <c r="E58" s="39"/>
      <c r="F58" s="71" t="s">
        <v>206</v>
      </c>
      <c r="G58" s="40" t="s">
        <v>207</v>
      </c>
      <c r="H58" s="48">
        <v>0.85</v>
      </c>
      <c r="J58" s="13" t="str">
        <f t="shared" si="1"/>
        <v>P.02-Interventi del verde e opere per attività ricreativa o sportiva</v>
      </c>
      <c r="K58" s="25">
        <f t="shared" si="0"/>
        <v>0.85</v>
      </c>
      <c r="L58" s="26"/>
    </row>
    <row r="59" spans="1:12" ht="20" x14ac:dyDescent="0.25">
      <c r="A59" s="111"/>
      <c r="B59" s="72" t="s">
        <v>208</v>
      </c>
      <c r="C59" s="51" t="s">
        <v>209</v>
      </c>
      <c r="D59" s="41"/>
      <c r="E59" s="41"/>
      <c r="F59" s="74" t="s">
        <v>210</v>
      </c>
      <c r="G59" s="42" t="s">
        <v>211</v>
      </c>
      <c r="H59" s="54">
        <v>0.85</v>
      </c>
      <c r="J59" s="13" t="str">
        <f t="shared" si="1"/>
        <v>P.03-Interventi recupero, riqualificazione ambientale</v>
      </c>
      <c r="K59" s="25">
        <f t="shared" si="0"/>
        <v>0.85</v>
      </c>
      <c r="L59" s="26"/>
    </row>
    <row r="60" spans="1:12" ht="18" x14ac:dyDescent="0.25">
      <c r="A60" s="111"/>
      <c r="B60" s="70" t="s">
        <v>212</v>
      </c>
      <c r="C60" s="45" t="s">
        <v>213</v>
      </c>
      <c r="D60" s="39"/>
      <c r="E60" s="39"/>
      <c r="F60" s="71" t="s">
        <v>214</v>
      </c>
      <c r="G60" s="40" t="s">
        <v>215</v>
      </c>
      <c r="H60" s="48">
        <v>0.85</v>
      </c>
      <c r="J60" s="13" t="str">
        <f t="shared" si="1"/>
        <v>P.04-Interventi di sfruttamento di cave e torbiere</v>
      </c>
      <c r="K60" s="25">
        <f t="shared" si="0"/>
        <v>0.85</v>
      </c>
      <c r="L60" s="26"/>
    </row>
    <row r="61" spans="1:12" ht="50" x14ac:dyDescent="0.25">
      <c r="A61" s="119"/>
      <c r="B61" s="75" t="s">
        <v>216</v>
      </c>
      <c r="C61" s="76" t="s">
        <v>217</v>
      </c>
      <c r="D61" s="77"/>
      <c r="E61" s="41"/>
      <c r="F61" s="78" t="s">
        <v>218</v>
      </c>
      <c r="G61" s="79" t="s">
        <v>219</v>
      </c>
      <c r="H61" s="80">
        <v>0.85</v>
      </c>
      <c r="J61" s="13" t="str">
        <f t="shared" si="1"/>
        <v>P.05-Interventi di miglioramento e qualificazione della filiera forestale</v>
      </c>
      <c r="K61" s="25">
        <f t="shared" si="0"/>
        <v>0.85</v>
      </c>
      <c r="L61" s="26"/>
    </row>
    <row r="62" spans="1:12" ht="40" x14ac:dyDescent="0.25">
      <c r="A62" s="120"/>
      <c r="B62" s="70" t="s">
        <v>220</v>
      </c>
      <c r="C62" s="55" t="s">
        <v>221</v>
      </c>
      <c r="D62" s="39"/>
      <c r="E62" s="39"/>
      <c r="F62" s="39" t="s">
        <v>222</v>
      </c>
      <c r="G62" s="40" t="s">
        <v>223</v>
      </c>
      <c r="H62" s="81">
        <v>0.85</v>
      </c>
      <c r="J62" s="13" t="str">
        <f t="shared" si="1"/>
        <v>P.06-Interventi di miglioramento fondiario agrario e rurale; interventi di pianificazione alimentare</v>
      </c>
      <c r="K62" s="25">
        <f t="shared" si="0"/>
        <v>0.85</v>
      </c>
      <c r="L62" s="26"/>
    </row>
    <row r="63" spans="1:12" ht="45" x14ac:dyDescent="0.25">
      <c r="A63" s="110" t="s">
        <v>224</v>
      </c>
      <c r="B63" s="72" t="s">
        <v>225</v>
      </c>
      <c r="C63" s="82" t="s">
        <v>226</v>
      </c>
      <c r="D63" s="41"/>
      <c r="E63" s="41"/>
      <c r="F63" s="74" t="s">
        <v>227</v>
      </c>
      <c r="G63" s="42" t="s">
        <v>228</v>
      </c>
      <c r="H63" s="83">
        <v>0.9</v>
      </c>
      <c r="J63" s="13" t="str">
        <f t="shared" si="1"/>
        <v>U.01-Interventi per la valorizzazione delle filiere produttive agroalimentari e zootecniche; interventi di controllo – vigilanza alimentare</v>
      </c>
      <c r="K63" s="25">
        <f t="shared" si="0"/>
        <v>0.9</v>
      </c>
      <c r="L63" s="26"/>
    </row>
    <row r="64" spans="1:12" ht="27" x14ac:dyDescent="0.25">
      <c r="A64" s="111"/>
      <c r="B64" s="70" t="s">
        <v>229</v>
      </c>
      <c r="C64" s="55" t="s">
        <v>230</v>
      </c>
      <c r="D64" s="39"/>
      <c r="E64" s="39"/>
      <c r="F64" s="71" t="s">
        <v>202</v>
      </c>
      <c r="G64" s="40" t="s">
        <v>231</v>
      </c>
      <c r="H64" s="81">
        <v>0.95</v>
      </c>
      <c r="J64" s="13" t="str">
        <f t="shared" si="1"/>
        <v>U.02-Interventi per la valorizzazione della filiera naturalistica e faunistica</v>
      </c>
      <c r="K64" s="25">
        <f t="shared" si="0"/>
        <v>0.95</v>
      </c>
      <c r="L64" s="26"/>
    </row>
    <row r="65" spans="1:12" ht="13" thickBot="1" x14ac:dyDescent="0.3">
      <c r="A65" s="112"/>
      <c r="B65" s="84" t="s">
        <v>232</v>
      </c>
      <c r="C65" s="85" t="s">
        <v>233</v>
      </c>
      <c r="D65" s="86"/>
      <c r="E65" s="86"/>
      <c r="F65" s="86"/>
      <c r="G65" s="87" t="s">
        <v>234</v>
      </c>
      <c r="H65" s="88">
        <v>1</v>
      </c>
      <c r="J65" s="13" t="str">
        <f t="shared" si="1"/>
        <v>U.03-Pianificazione</v>
      </c>
      <c r="K65" s="25">
        <f t="shared" si="0"/>
        <v>1</v>
      </c>
      <c r="L65" s="26"/>
    </row>
  </sheetData>
  <sheetProtection password="CC2F" sheet="1" objects="1" scenarios="1"/>
  <mergeCells count="35">
    <mergeCell ref="A1:H1"/>
    <mergeCell ref="A2:A3"/>
    <mergeCell ref="B2:B3"/>
    <mergeCell ref="C2:C3"/>
    <mergeCell ref="D2:F2"/>
    <mergeCell ref="B14:B16"/>
    <mergeCell ref="B17:B19"/>
    <mergeCell ref="B20:B22"/>
    <mergeCell ref="B23:B25"/>
    <mergeCell ref="A26:A31"/>
    <mergeCell ref="B26:B27"/>
    <mergeCell ref="B28:B29"/>
    <mergeCell ref="B30:B31"/>
    <mergeCell ref="A4:A25"/>
    <mergeCell ref="B4:B5"/>
    <mergeCell ref="B6:B7"/>
    <mergeCell ref="B8:B10"/>
    <mergeCell ref="B11:B13"/>
    <mergeCell ref="A32:A44"/>
    <mergeCell ref="B32:B33"/>
    <mergeCell ref="E32:E33"/>
    <mergeCell ref="B34:B35"/>
    <mergeCell ref="E34:E35"/>
    <mergeCell ref="B36:B37"/>
    <mergeCell ref="B38:B39"/>
    <mergeCell ref="E38:E39"/>
    <mergeCell ref="B40:B42"/>
    <mergeCell ref="B43:B44"/>
    <mergeCell ref="A63:A65"/>
    <mergeCell ref="A46:A48"/>
    <mergeCell ref="A49:A53"/>
    <mergeCell ref="B50:B51"/>
    <mergeCell ref="B52:B53"/>
    <mergeCell ref="A54:A56"/>
    <mergeCell ref="A57:A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CTA</vt:lpstr>
      <vt:lpstr>CS</vt:lpstr>
      <vt:lpstr>Riepilogo</vt:lpstr>
      <vt:lpstr>Tabella-Z1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Tascone, Federico</dc:creator>
  <cp:lastModifiedBy>Squadrito, Dominique</cp:lastModifiedBy>
  <dcterms:created xsi:type="dcterms:W3CDTF">2015-06-05T18:17:20Z</dcterms:created>
  <dcterms:modified xsi:type="dcterms:W3CDTF">2021-04-13T12:29:20Z</dcterms:modified>
</cp:coreProperties>
</file>